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firstSheet="1" activeTab="1"/>
  </bookViews>
  <sheets>
    <sheet name="苗薯采购直选清单汇总表" sheetId="8" r:id="rId1"/>
    <sheet name="土建装修材料" sheetId="1" r:id="rId2"/>
    <sheet name="水电材料、设备" sheetId="10" r:id="rId3"/>
  </sheets>
  <definedNames>
    <definedName name="_xlnm.Print_Titles" localSheetId="2">水电材料、设备!$1:$3</definedName>
    <definedName name="_xlnm._FilterDatabase" localSheetId="2" hidden="1">水电材料、设备!$A$1:$I$113</definedName>
    <definedName name="_xlnm._FilterDatabase" localSheetId="1" hidden="1">土建装修材料!$A$1:$I$49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<sst xmlns="http://schemas.openxmlformats.org/spreadsheetml/2006/main" count="342" uniqueCount="182">
  <si>
    <t>材料、设备采购价格汇总表</t>
  </si>
  <si>
    <t>工程名称：2024年苗薯农业淀粉深加工生产线配套基础设施建设项目</t>
  </si>
  <si>
    <t>金额：元</t>
  </si>
  <si>
    <t>序号</t>
  </si>
  <si>
    <t>名称、规格及型号</t>
  </si>
  <si>
    <t>合价</t>
  </si>
  <si>
    <t>备注</t>
  </si>
  <si>
    <t>土建装修材料</t>
  </si>
  <si>
    <t>水电材料、设备</t>
  </si>
  <si>
    <t>合计</t>
  </si>
  <si>
    <t>采购说明：</t>
  </si>
  <si>
    <t>一、本次采购范围2024年苗薯农业淀粉深加工生产线配套基础设施建设项目土建装修材料、水电材料设备，具体详采购清单；                                                                                                                                                                                                                二、实际数量以采购人需求为准；                                                                                                                                                                                         三、质量要求和技术标准。供方提供的商品必须是全新的，完全符合国家有关技术标准，供方的质量保证及售后服务承诺如下：
1.质保期限：2年
2.保修范围：材料、设备质量缺陷质保期内对存在质量缺陷部分无条件维修或更换
3.服务措施：完整包装供货（随货附出厂合格证、质量检测报告），不包安装
4.质保期后服务：                                                                                                                                                                                                             四、交提货方式：                                                                                                                                                                                                                   所有商品配送至采购方指定的仓库。                                                                                                                                                                                 五、验收标准、方法：按采购清单名称、规格型号进行验收，产品参数及其随货所附质保资料需符合采购清单规格型号。材料进场后采购方委托第三方复检不合格的，供货方须退还当批次材料、设备。
如有异议，请于30日内提出。</t>
  </si>
  <si>
    <t>材料、设备采购清单</t>
  </si>
  <si>
    <t>工程名称：2024年苗薯农业淀粉深加工生产线配套基础设施建设项目-土建装修材料</t>
  </si>
  <si>
    <t>单位：元</t>
  </si>
  <si>
    <t>计量
单位</t>
  </si>
  <si>
    <t>数 量</t>
  </si>
  <si>
    <t>单价</t>
  </si>
  <si>
    <t>水泥32.5R</t>
  </si>
  <si>
    <t>kg</t>
  </si>
  <si>
    <t>中砂</t>
  </si>
  <si>
    <t>m3</t>
  </si>
  <si>
    <t>机制砂</t>
  </si>
  <si>
    <t>t</t>
  </si>
  <si>
    <t>预拌混凝土C15</t>
  </si>
  <si>
    <t>预拌混凝土C30</t>
  </si>
  <si>
    <t>地胶（BI级）2.0mm厚</t>
  </si>
  <si>
    <t>m2</t>
  </si>
  <si>
    <t>水泥42.5</t>
  </si>
  <si>
    <t>白色硅酸盐水泥</t>
  </si>
  <si>
    <t>特细砂</t>
  </si>
  <si>
    <t>碎石5~10</t>
  </si>
  <si>
    <t>碎石5~31.5</t>
  </si>
  <si>
    <t>块(片)石</t>
  </si>
  <si>
    <t>标准砖240×115×53</t>
  </si>
  <si>
    <t>千块</t>
  </si>
  <si>
    <t>标准砖200×95×53</t>
  </si>
  <si>
    <t>加气混凝土块</t>
  </si>
  <si>
    <t>地面砖踢脚线(成品)</t>
  </si>
  <si>
    <t>m</t>
  </si>
  <si>
    <t>火烧面大理石600*300*38mm</t>
  </si>
  <si>
    <t>地坪漆清漆</t>
  </si>
  <si>
    <t>防火无机环氧封闭底漆</t>
  </si>
  <si>
    <t>环氧封闭底漆</t>
  </si>
  <si>
    <t>地坪漆色漆</t>
  </si>
  <si>
    <t>防火无机环氧中涂层</t>
  </si>
  <si>
    <t>环氧中涂层</t>
  </si>
  <si>
    <t>环氧防静电自流平面漆</t>
  </si>
  <si>
    <t>环氧防静电中涂层</t>
  </si>
  <si>
    <t>抗碱底涂料</t>
  </si>
  <si>
    <t>腻子粉成品(防水型)</t>
  </si>
  <si>
    <t>无机涂料</t>
  </si>
  <si>
    <t>丙纶布防水层</t>
  </si>
  <si>
    <t>304不锈钢格栅盖板600*300*30mm</t>
  </si>
  <si>
    <t>304不锈钢盖板600*300*30mm</t>
  </si>
  <si>
    <t>水泥基自流平砂浆</t>
  </si>
  <si>
    <t>商品砼C15</t>
  </si>
  <si>
    <t>C20细石砼</t>
  </si>
  <si>
    <t>商品砼C25</t>
  </si>
  <si>
    <t>商品砼C20</t>
  </si>
  <si>
    <t>C40细石混凝土加微膨胀剂</t>
  </si>
  <si>
    <t>商品砼C30</t>
  </si>
  <si>
    <t>商品砼C25 P6</t>
  </si>
  <si>
    <t>商品砼C40</t>
  </si>
  <si>
    <t>环氧树脂面层</t>
  </si>
  <si>
    <t>防火无机环氧树脂面层(B1)</t>
  </si>
  <si>
    <t>防火无机环氧树脂面层（A)</t>
  </si>
  <si>
    <t>铝合金扣条</t>
  </si>
  <si>
    <t>混凝土井盖、井座</t>
  </si>
  <si>
    <t>套</t>
  </si>
  <si>
    <t>工程名称：2024年苗薯农业淀粉深加工生产线配套基础设施建设项目-水电材料、设备</t>
  </si>
  <si>
    <t>多信息复合标志灯1*3W</t>
  </si>
  <si>
    <t>非持续型应急灯1*6W</t>
  </si>
  <si>
    <t>方向标志灯（单向）1*3W</t>
  </si>
  <si>
    <t>安全出口指示灯1*3W</t>
  </si>
  <si>
    <t>300*600LED平板净化灯 28W</t>
  </si>
  <si>
    <t>300*900LED平板净化灯 38W</t>
  </si>
  <si>
    <t>100*1200LED防爆灯 40W</t>
  </si>
  <si>
    <t>24W自带蓄电池壁装长方LED灯</t>
  </si>
  <si>
    <t>单联跷板开关</t>
  </si>
  <si>
    <t>双控开关</t>
  </si>
  <si>
    <t>双联跷板开关</t>
  </si>
  <si>
    <t>三联跷板开关</t>
  </si>
  <si>
    <t>四联跷板开关</t>
  </si>
  <si>
    <t>吊扇/温控开关</t>
  </si>
  <si>
    <t>就地控制按钮</t>
  </si>
  <si>
    <t>安全型5孔普通插座</t>
  </si>
  <si>
    <t>桥架 CT-200x100mm</t>
  </si>
  <si>
    <t>桥架 CT-400x200mm</t>
  </si>
  <si>
    <t>塑料接线盒</t>
  </si>
  <si>
    <t>个</t>
  </si>
  <si>
    <t>应急照明集中电源 PD1</t>
  </si>
  <si>
    <t>台</t>
  </si>
  <si>
    <t>照明配电总箱 ALZ</t>
  </si>
  <si>
    <t>区域照明配电箱 AL1 （酸辣粉厂房）</t>
  </si>
  <si>
    <t>区域照明配电箱 AL2 （酸辣粉厂房）</t>
  </si>
  <si>
    <t>区域照明配电箱 AL3 （酸辣粉厂房）</t>
  </si>
  <si>
    <t>区域照明配电箱 AL4 （酸辣粉厂房）</t>
  </si>
  <si>
    <t>区域照明配电箱 AL5（酸辣粉厂房）</t>
  </si>
  <si>
    <t>消防动力配电箱2 APE2（酸辣粉厂房）</t>
  </si>
  <si>
    <t>消防动力配电箱3 APE3（酸辣粉厂房）</t>
  </si>
  <si>
    <t>动力配电箱 AP1（酸辣粉厂房）</t>
  </si>
  <si>
    <t>动力配电箱 AP2（酸辣粉厂房）</t>
  </si>
  <si>
    <t>消防电源切换箱 ALE（酸辣粉厂房）</t>
  </si>
  <si>
    <t>动力配电箱 AP3（酸辣粉厂房）</t>
  </si>
  <si>
    <t>动力配电箱 AP4（酸辣粉厂房）</t>
  </si>
  <si>
    <t>空调总配电箱 AP-kt1（酸辣粉厂房）</t>
  </si>
  <si>
    <t>空调总配电箱 AP-k2（酸辣粉厂房）</t>
  </si>
  <si>
    <t>空调总配电箱 AP-kt3（酸辣粉厂房）</t>
  </si>
  <si>
    <t>消防动力配电箱1 APE1（酸辣粉厂房）</t>
  </si>
  <si>
    <t>空调总配电箱 AP-kt4（酸辣粉厂房）</t>
  </si>
  <si>
    <t>接线端子箱</t>
  </si>
  <si>
    <t>输入/输出模块JBF4141</t>
  </si>
  <si>
    <t>只</t>
  </si>
  <si>
    <t>带电话插孔手动报警按钮</t>
  </si>
  <si>
    <t>输入模块JBF4131</t>
  </si>
  <si>
    <t>消火栓起泵、报警按钮</t>
  </si>
  <si>
    <t>火灾报警电话</t>
  </si>
  <si>
    <t>部</t>
  </si>
  <si>
    <t>编码型感烟探测器</t>
  </si>
  <si>
    <t>声光报警器</t>
  </si>
  <si>
    <t>火灾警报扬声器</t>
  </si>
  <si>
    <t>总线隔离器</t>
  </si>
  <si>
    <t>型钢综合</t>
  </si>
  <si>
    <t>环氧磁漆</t>
  </si>
  <si>
    <t>内外壁热镀锌钢管 DN150</t>
  </si>
  <si>
    <t>内外壁热镀锌钢管 DN65</t>
  </si>
  <si>
    <t>蝶阀 DN65</t>
  </si>
  <si>
    <t>蝶阀 DN150</t>
  </si>
  <si>
    <t>自动排气阀DN25</t>
  </si>
  <si>
    <t>MF/ABC4型手提式磷酸铵盐干粉灭火器</t>
  </si>
  <si>
    <t>室内消防栓</t>
  </si>
  <si>
    <t>长颈水嘴DN15</t>
  </si>
  <si>
    <t>防臭防返溢地漏DN75DN80</t>
  </si>
  <si>
    <t>防臭防返溢地漏DN100DN100</t>
  </si>
  <si>
    <t>防臭防返溢地漏DN200DN150</t>
  </si>
  <si>
    <t>洗手盆排水附件</t>
  </si>
  <si>
    <t>PP-R管DN40,1.0MPa</t>
  </si>
  <si>
    <t>PP-R管DN32,1.0MPa</t>
  </si>
  <si>
    <t>PP-R 管DN20 1.0MPa</t>
  </si>
  <si>
    <t>PP-R 管DN25 1.0MPa</t>
  </si>
  <si>
    <t>实壁硬聚氯乙烯(PVC-U)排水管-De75</t>
  </si>
  <si>
    <t>实壁硬聚氯乙烯(PVC-U)排水管-De200</t>
  </si>
  <si>
    <t>实壁硬聚氯乙烯(PVC-U)排水管-De110</t>
  </si>
  <si>
    <t>钢塑复合管DN50</t>
  </si>
  <si>
    <t>钢塑复合管DN65</t>
  </si>
  <si>
    <t>YZ11X支管减压阀 DN50</t>
  </si>
  <si>
    <t>截止阀 DN32</t>
  </si>
  <si>
    <t>截止阀 DN25</t>
  </si>
  <si>
    <t>法兰闸阀 DN65</t>
  </si>
  <si>
    <t>不锈钢洗手盆</t>
  </si>
  <si>
    <t>成品拖布池</t>
  </si>
  <si>
    <t>自动排气阀，DN20，1.6Mpa</t>
  </si>
  <si>
    <t>不锈钢地面扫除口DN75</t>
  </si>
  <si>
    <t>不锈钢地面扫除口DN100</t>
  </si>
  <si>
    <t>法兰水表 DN65</t>
  </si>
  <si>
    <t>螺纹水表 DN50</t>
  </si>
  <si>
    <t>倒流防止器 DN65</t>
  </si>
  <si>
    <t>桥架 CT-300x200mm</t>
  </si>
  <si>
    <t>应急照明集中电源 PD1(漏粉厂房）</t>
  </si>
  <si>
    <t>空调总配电箱 AP-kt(漏粉厂房）</t>
  </si>
  <si>
    <t>空调总配电箱ALP1(漏粉厂房）</t>
  </si>
  <si>
    <t>照明配电总箱 ALZ(漏粉厂房）</t>
  </si>
  <si>
    <t>区域照明配电箱 AL1、AL3 区域照明配电箱 AL1 （漏粉厂房）</t>
  </si>
  <si>
    <t>区域照明配电箱 AL2 (漏粉厂房）</t>
  </si>
  <si>
    <t>区域照明配电箱 AL4 (漏粉厂房）</t>
  </si>
  <si>
    <t>区域照明配电箱 AL-PF (漏粉厂房）</t>
  </si>
  <si>
    <t>消防电源切换箱 ALE(漏粉厂房）</t>
  </si>
  <si>
    <t>手动报警按钮</t>
  </si>
  <si>
    <t>自动排气阀DN65</t>
  </si>
  <si>
    <t>钢塑复合管DN80</t>
  </si>
  <si>
    <t>钢塑复合管DN100</t>
  </si>
  <si>
    <t>自动排气阀DN100</t>
  </si>
  <si>
    <t>闸阀DN50，1.6Mpa</t>
  </si>
  <si>
    <t>闸阀DN65，1.6Mpa</t>
  </si>
  <si>
    <t>YZ11X支管减压阀 DN32</t>
  </si>
  <si>
    <t>YZ11X支管减压阀 DN20</t>
  </si>
  <si>
    <t>截止阀 DN50</t>
  </si>
  <si>
    <t>截止阀 DN20</t>
  </si>
  <si>
    <t>法兰闸阀 DN100</t>
  </si>
  <si>
    <t>法兰水表 DN100</t>
  </si>
  <si>
    <t>倒流防止器 DN100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</si>
</sst>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right" vertical="center" wrapText="1"/>
    </xf>
    <xf numFmtId="0" fontId="0" fillId="0" borderId="1" xfId="49" applyBorder="1"/>
    <xf numFmtId="0" fontId="0" fillId="0" borderId="1" xfId="49" applyBorder="1" applyAlignment="1">
      <alignment horizontal="center"/>
    </xf>
    <xf numFmtId="0" fontId="0" fillId="0" borderId="2" xfId="49" applyBorder="1" applyAlignment="1">
      <alignment horizontal="center"/>
    </xf>
    <xf numFmtId="0" fontId="0" fillId="0" borderId="3" xfId="49" applyBorder="1" applyAlignment="1">
      <alignment horizontal="center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vertical="center" wrapText="1"/>
    </xf>
    <xf numFmtId="0" fontId="0" fillId="0" borderId="0" xfId="49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workbookViewId="0">
      <selection activeCell="B5" sqref="B5:C5"/>
    </sheetView>
  </sheetViews>
  <sheetFormatPr defaultColWidth="9" defaultRowHeight="12" outlineLevelCol="4"/>
  <cols>
    <col min="1" max="1" width="10.5047619047619" customWidth="1"/>
    <col min="2" max="2" width="33" customWidth="1"/>
    <col min="3" max="3" width="4.83809523809524" customWidth="1"/>
    <col min="4" max="4" width="46.1428571428571" customWidth="1"/>
    <col min="7" max="7" width="12.8571428571429"/>
  </cols>
  <sheetData>
    <row r="1" ht="29.25" customHeight="1" spans="1:4">
      <c r="A1" s="1" t="s">
        <v>0</v>
      </c>
      <c r="B1" s="1"/>
      <c r="C1" s="1"/>
      <c r="D1" s="1"/>
    </row>
    <row r="2" ht="15.75" customHeight="1" spans="1:5">
      <c r="A2" s="2" t="s">
        <v>1</v>
      </c>
      <c r="B2" s="2"/>
      <c r="C2" s="2"/>
      <c r="D2" s="2"/>
      <c r="E2" t="s">
        <v>2</v>
      </c>
    </row>
    <row r="3" ht="25.5" customHeight="1" spans="1:5">
      <c r="A3" s="4" t="s">
        <v>3</v>
      </c>
      <c r="B3" s="4" t="s">
        <v>4</v>
      </c>
      <c r="C3" s="4"/>
      <c r="D3" s="4" t="s">
        <v>5</v>
      </c>
      <c r="E3" s="7" t="s">
        <v>6</v>
      </c>
    </row>
    <row r="4" ht="15.75" customHeight="1" spans="1:5">
      <c r="A4" s="4">
        <v>1</v>
      </c>
      <c r="B4" s="11" t="s">
        <v>7</v>
      </c>
      <c r="C4" s="11"/>
      <c r="D4" s="12">
        <f>土建装修材料!H49</f>
        <v>1802734.59</v>
      </c>
      <c r="E4" s="7"/>
    </row>
    <row r="5" ht="15.75" customHeight="1" spans="1:5">
      <c r="A5" s="4">
        <v>2</v>
      </c>
      <c r="B5" s="11" t="s">
        <v>8</v>
      </c>
      <c r="C5" s="11"/>
      <c r="D5" s="12">
        <f>水电材料、设备!H113</f>
        <v>711722.32</v>
      </c>
      <c r="E5" s="7"/>
    </row>
    <row r="6" ht="14.25" customHeight="1" spans="1:5">
      <c r="A6" s="5"/>
      <c r="B6" s="5" t="s">
        <v>9</v>
      </c>
      <c r="C6" s="5"/>
      <c r="D6" s="6">
        <f>SUM(D4:D5)</f>
        <v>2514456.91</v>
      </c>
      <c r="E6" s="7"/>
    </row>
    <row r="7" ht="25.5" customHeight="1" spans="1:4">
      <c r="A7" s="13"/>
      <c r="B7" s="13"/>
      <c r="C7" s="13"/>
      <c r="D7" s="3"/>
    </row>
    <row r="8" spans="1:1">
      <c r="A8" t="s">
        <v>10</v>
      </c>
    </row>
    <row r="9" ht="177" customHeight="1" spans="1:4">
      <c r="A9" s="14" t="s">
        <v>11</v>
      </c>
      <c r="B9" s="14"/>
      <c r="C9" s="14"/>
      <c r="D9" s="14"/>
    </row>
  </sheetData>
  <mergeCells count="8">
    <mergeCell ref="A1:D1"/>
    <mergeCell ref="A2:D2"/>
    <mergeCell ref="B3:C3"/>
    <mergeCell ref="B4:C4"/>
    <mergeCell ref="B5:C5"/>
    <mergeCell ref="B6:C6"/>
    <mergeCell ref="A7:B7"/>
    <mergeCell ref="A9:D9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showGridLines="0" tabSelected="1" workbookViewId="0">
      <selection activeCell="F12" sqref="F12:G12"/>
    </sheetView>
  </sheetViews>
  <sheetFormatPr defaultColWidth="9" defaultRowHeight="12"/>
  <cols>
    <col min="1" max="1" width="10.5047619047619" customWidth="1"/>
    <col min="2" max="2" width="28" customWidth="1"/>
    <col min="3" max="3" width="4.83809523809524" customWidth="1"/>
    <col min="4" max="4" width="9.33333333333333" customWidth="1"/>
    <col min="5" max="5" width="13.5714285714286" customWidth="1"/>
    <col min="6" max="6" width="10.6666666666667" customWidth="1"/>
    <col min="7" max="7" width="1.71428571428571" customWidth="1"/>
    <col min="8" max="8" width="22.6666666666667" customWidth="1"/>
    <col min="11" max="11" width="12.8571428571429"/>
  </cols>
  <sheetData>
    <row r="1" ht="29.25" customHeight="1" spans="1:8">
      <c r="A1" s="1" t="s">
        <v>12</v>
      </c>
      <c r="B1" s="1"/>
      <c r="C1" s="1"/>
      <c r="D1" s="1"/>
      <c r="E1" s="1"/>
      <c r="F1" s="1"/>
      <c r="G1" s="1"/>
      <c r="H1" s="1"/>
    </row>
    <row r="2" ht="15.75" customHeight="1" spans="1:8">
      <c r="A2" s="2" t="s">
        <v>13</v>
      </c>
      <c r="B2" s="2"/>
      <c r="C2" s="2"/>
      <c r="D2" s="2"/>
      <c r="E2" s="2"/>
      <c r="F2" s="2"/>
      <c r="G2" s="3" t="s">
        <v>14</v>
      </c>
      <c r="H2" s="3"/>
    </row>
    <row r="3" ht="25.5" customHeight="1" spans="1:9">
      <c r="A3" s="4" t="s">
        <v>3</v>
      </c>
      <c r="B3" s="4" t="s">
        <v>4</v>
      </c>
      <c r="C3" s="4"/>
      <c r="D3" s="4" t="s">
        <v>15</v>
      </c>
      <c r="E3" s="4" t="s">
        <v>16</v>
      </c>
      <c r="F3" s="4" t="s">
        <v>17</v>
      </c>
      <c r="G3" s="4"/>
      <c r="H3" s="4" t="s">
        <v>5</v>
      </c>
      <c r="I3" s="7" t="s">
        <v>6</v>
      </c>
    </row>
    <row r="4" ht="15.75" customHeight="1" spans="1:9">
      <c r="A4" s="4">
        <v>1</v>
      </c>
      <c r="B4" s="5" t="s">
        <v>18</v>
      </c>
      <c r="C4" s="5"/>
      <c r="D4" s="4" t="s">
        <v>19</v>
      </c>
      <c r="E4" s="6">
        <v>287429.79</v>
      </c>
      <c r="F4" s="6">
        <v>0.38</v>
      </c>
      <c r="G4" s="6"/>
      <c r="H4" s="6">
        <f>ROUND(F4*E4,2)</f>
        <v>109223.32</v>
      </c>
      <c r="I4" s="7"/>
    </row>
    <row r="5" ht="15.75" customHeight="1" spans="1:9">
      <c r="A5" s="4">
        <v>2</v>
      </c>
      <c r="B5" s="5" t="s">
        <v>20</v>
      </c>
      <c r="C5" s="5"/>
      <c r="D5" s="4" t="s">
        <v>21</v>
      </c>
      <c r="E5" s="6">
        <f>0.51+0.74</f>
        <v>1.25</v>
      </c>
      <c r="F5" s="6">
        <v>102.48</v>
      </c>
      <c r="G5" s="6"/>
      <c r="H5" s="6">
        <f t="shared" ref="H5:H48" si="0">ROUND(F5*E5,2)</f>
        <v>128.1</v>
      </c>
      <c r="I5" s="7"/>
    </row>
    <row r="6" ht="15.75" customHeight="1" spans="1:9">
      <c r="A6" s="4">
        <v>3</v>
      </c>
      <c r="B6" s="5" t="s">
        <v>22</v>
      </c>
      <c r="C6" s="5"/>
      <c r="D6" s="4" t="s">
        <v>23</v>
      </c>
      <c r="E6" s="6">
        <v>587.19</v>
      </c>
      <c r="F6" s="6">
        <v>68.32</v>
      </c>
      <c r="G6" s="6"/>
      <c r="H6" s="6">
        <f t="shared" si="0"/>
        <v>40116.82</v>
      </c>
      <c r="I6" s="7"/>
    </row>
    <row r="7" ht="15.75" customHeight="1" spans="1:9">
      <c r="A7" s="4">
        <v>4</v>
      </c>
      <c r="B7" s="5" t="s">
        <v>24</v>
      </c>
      <c r="C7" s="5"/>
      <c r="D7" s="4" t="s">
        <v>21</v>
      </c>
      <c r="E7" s="6">
        <v>2.02</v>
      </c>
      <c r="F7" s="6">
        <v>578.65</v>
      </c>
      <c r="G7" s="6"/>
      <c r="H7" s="6">
        <f t="shared" si="0"/>
        <v>1168.87</v>
      </c>
      <c r="I7" s="7"/>
    </row>
    <row r="8" ht="15.75" customHeight="1" spans="1:9">
      <c r="A8" s="4">
        <v>5</v>
      </c>
      <c r="B8" s="5" t="s">
        <v>25</v>
      </c>
      <c r="C8" s="5"/>
      <c r="D8" s="4" t="s">
        <v>21</v>
      </c>
      <c r="E8" s="6">
        <f>2*4.79</f>
        <v>9.58</v>
      </c>
      <c r="F8" s="6">
        <v>599.93</v>
      </c>
      <c r="G8" s="6"/>
      <c r="H8" s="6">
        <f t="shared" si="0"/>
        <v>5747.33</v>
      </c>
      <c r="I8" s="7"/>
    </row>
    <row r="9" ht="15.75" customHeight="1" spans="1:9">
      <c r="A9" s="4">
        <v>6</v>
      </c>
      <c r="B9" s="5" t="s">
        <v>26</v>
      </c>
      <c r="C9" s="5"/>
      <c r="D9" s="4" t="s">
        <v>27</v>
      </c>
      <c r="E9" s="6">
        <f>228.41+226.55</f>
        <v>454.96</v>
      </c>
      <c r="F9" s="6">
        <v>73.13</v>
      </c>
      <c r="G9" s="6"/>
      <c r="H9" s="6">
        <f t="shared" si="0"/>
        <v>33271.22</v>
      </c>
      <c r="I9" s="7"/>
    </row>
    <row r="10" ht="15.75" customHeight="1" spans="1:9">
      <c r="A10" s="4">
        <v>7</v>
      </c>
      <c r="B10" s="5" t="s">
        <v>28</v>
      </c>
      <c r="C10" s="5"/>
      <c r="D10" s="4" t="s">
        <v>19</v>
      </c>
      <c r="E10" s="6">
        <f>3615.53+1180.77</f>
        <v>4796.3</v>
      </c>
      <c r="F10" s="6">
        <v>0.42</v>
      </c>
      <c r="G10" s="6"/>
      <c r="H10" s="6">
        <f t="shared" si="0"/>
        <v>2014.45</v>
      </c>
      <c r="I10" s="7"/>
    </row>
    <row r="11" ht="15.75" customHeight="1" spans="1:9">
      <c r="A11" s="4">
        <v>8</v>
      </c>
      <c r="B11" s="5" t="s">
        <v>29</v>
      </c>
      <c r="C11" s="5"/>
      <c r="D11" s="4" t="s">
        <v>19</v>
      </c>
      <c r="E11" s="6">
        <f>5.14+253.81</f>
        <v>258.95</v>
      </c>
      <c r="F11" s="6">
        <v>0.84</v>
      </c>
      <c r="G11" s="6"/>
      <c r="H11" s="6">
        <f t="shared" si="0"/>
        <v>217.52</v>
      </c>
      <c r="I11" s="7"/>
    </row>
    <row r="12" ht="15.75" customHeight="1" spans="1:9">
      <c r="A12" s="4">
        <v>9</v>
      </c>
      <c r="B12" s="5" t="s">
        <v>30</v>
      </c>
      <c r="C12" s="5"/>
      <c r="D12" s="4" t="s">
        <v>23</v>
      </c>
      <c r="E12" s="6">
        <f>48.65+38.96</f>
        <v>87.61</v>
      </c>
      <c r="F12" s="6">
        <v>168.75</v>
      </c>
      <c r="G12" s="6"/>
      <c r="H12" s="6">
        <f t="shared" si="0"/>
        <v>14784.19</v>
      </c>
      <c r="I12" s="7"/>
    </row>
    <row r="13" ht="15.75" customHeight="1" spans="1:9">
      <c r="A13" s="4">
        <v>10</v>
      </c>
      <c r="B13" s="5" t="s">
        <v>31</v>
      </c>
      <c r="C13" s="5"/>
      <c r="D13" s="4" t="s">
        <v>23</v>
      </c>
      <c r="E13" s="6">
        <v>50.97</v>
      </c>
      <c r="F13" s="6">
        <v>59.63</v>
      </c>
      <c r="G13" s="6"/>
      <c r="H13" s="6">
        <f t="shared" si="0"/>
        <v>3039.34</v>
      </c>
      <c r="I13" s="7"/>
    </row>
    <row r="14" ht="15.75" customHeight="1" spans="1:9">
      <c r="A14" s="4">
        <v>11</v>
      </c>
      <c r="B14" s="5" t="s">
        <v>32</v>
      </c>
      <c r="C14" s="5"/>
      <c r="D14" s="4" t="s">
        <v>23</v>
      </c>
      <c r="E14" s="6">
        <f>8.91+32.81</f>
        <v>41.72</v>
      </c>
      <c r="F14" s="6">
        <v>59.63</v>
      </c>
      <c r="G14" s="6"/>
      <c r="H14" s="6">
        <f t="shared" si="0"/>
        <v>2487.76</v>
      </c>
      <c r="I14" s="7"/>
    </row>
    <row r="15" ht="15.75" customHeight="1" spans="1:9">
      <c r="A15" s="4">
        <v>12</v>
      </c>
      <c r="B15" s="5" t="s">
        <v>33</v>
      </c>
      <c r="C15" s="5"/>
      <c r="D15" s="4" t="s">
        <v>21</v>
      </c>
      <c r="E15" s="6">
        <f>59.13+41.47</f>
        <v>100.6</v>
      </c>
      <c r="F15" s="6">
        <v>65.25</v>
      </c>
      <c r="G15" s="6"/>
      <c r="H15" s="6">
        <f t="shared" si="0"/>
        <v>6564.15</v>
      </c>
      <c r="I15" s="7"/>
    </row>
    <row r="16" ht="15.75" customHeight="1" spans="1:9">
      <c r="A16" s="4">
        <v>13</v>
      </c>
      <c r="B16" s="5" t="s">
        <v>34</v>
      </c>
      <c r="C16" s="5"/>
      <c r="D16" s="4" t="s">
        <v>35</v>
      </c>
      <c r="E16" s="6">
        <f>1.09+0.82</f>
        <v>1.91</v>
      </c>
      <c r="F16" s="6">
        <v>442.13</v>
      </c>
      <c r="G16" s="6"/>
      <c r="H16" s="6">
        <f t="shared" si="0"/>
        <v>844.47</v>
      </c>
      <c r="I16" s="7"/>
    </row>
    <row r="17" ht="15.75" customHeight="1" spans="1:9">
      <c r="A17" s="4">
        <v>14</v>
      </c>
      <c r="B17" s="5" t="s">
        <v>36</v>
      </c>
      <c r="C17" s="5"/>
      <c r="D17" s="4" t="s">
        <v>35</v>
      </c>
      <c r="E17" s="6">
        <f>31.16+29.36</f>
        <v>60.52</v>
      </c>
      <c r="F17" s="6">
        <v>442.13</v>
      </c>
      <c r="G17" s="6"/>
      <c r="H17" s="6">
        <f t="shared" si="0"/>
        <v>26757.71</v>
      </c>
      <c r="I17" s="7"/>
    </row>
    <row r="18" ht="15.75" customHeight="1" spans="1:9">
      <c r="A18" s="4">
        <v>15</v>
      </c>
      <c r="B18" s="5" t="s">
        <v>37</v>
      </c>
      <c r="C18" s="5"/>
      <c r="D18" s="4" t="s">
        <v>21</v>
      </c>
      <c r="E18" s="6">
        <f>97.32+91.68</f>
        <v>189</v>
      </c>
      <c r="F18" s="6">
        <v>323.56</v>
      </c>
      <c r="G18" s="6"/>
      <c r="H18" s="6">
        <f t="shared" si="0"/>
        <v>61152.84</v>
      </c>
      <c r="I18" s="7"/>
    </row>
    <row r="19" ht="15.75" customHeight="1" spans="1:9">
      <c r="A19" s="4">
        <v>16</v>
      </c>
      <c r="B19" s="5" t="s">
        <v>38</v>
      </c>
      <c r="C19" s="5"/>
      <c r="D19" s="4" t="s">
        <v>39</v>
      </c>
      <c r="E19" s="6">
        <f>247.11+146.97</f>
        <v>394.08</v>
      </c>
      <c r="F19" s="6">
        <v>16.88</v>
      </c>
      <c r="G19" s="6"/>
      <c r="H19" s="6">
        <f t="shared" si="0"/>
        <v>6652.07</v>
      </c>
      <c r="I19" s="7"/>
    </row>
    <row r="20" ht="15.75" customHeight="1" spans="1:9">
      <c r="A20" s="4">
        <v>17</v>
      </c>
      <c r="B20" s="5" t="s">
        <v>40</v>
      </c>
      <c r="C20" s="5"/>
      <c r="D20" s="4" t="s">
        <v>27</v>
      </c>
      <c r="E20" s="6">
        <v>2507.62</v>
      </c>
      <c r="F20" s="6">
        <v>138.38</v>
      </c>
      <c r="G20" s="6"/>
      <c r="H20" s="6">
        <f t="shared" si="0"/>
        <v>347004.46</v>
      </c>
      <c r="I20" s="7"/>
    </row>
    <row r="21" ht="15.75" customHeight="1" spans="1:9">
      <c r="A21" s="4">
        <v>18</v>
      </c>
      <c r="B21" s="5" t="s">
        <v>41</v>
      </c>
      <c r="C21" s="5"/>
      <c r="D21" s="4" t="s">
        <v>19</v>
      </c>
      <c r="E21" s="6">
        <f>39.51+6.16</f>
        <v>45.67</v>
      </c>
      <c r="F21" s="6">
        <v>25.02</v>
      </c>
      <c r="G21" s="6"/>
      <c r="H21" s="6">
        <f t="shared" si="0"/>
        <v>1142.66</v>
      </c>
      <c r="I21" s="7"/>
    </row>
    <row r="22" ht="15.75" customHeight="1" spans="1:9">
      <c r="A22" s="4">
        <v>19</v>
      </c>
      <c r="B22" s="5" t="s">
        <v>42</v>
      </c>
      <c r="C22" s="5"/>
      <c r="D22" s="4" t="s">
        <v>19</v>
      </c>
      <c r="E22" s="6">
        <f>60.42+9.43</f>
        <v>69.85</v>
      </c>
      <c r="F22" s="6">
        <v>28.97</v>
      </c>
      <c r="G22" s="6"/>
      <c r="H22" s="6">
        <f t="shared" si="0"/>
        <v>2023.55</v>
      </c>
      <c r="I22" s="7"/>
    </row>
    <row r="23" ht="15.75" customHeight="1" spans="1:9">
      <c r="A23" s="4">
        <v>20</v>
      </c>
      <c r="B23" s="5" t="s">
        <v>43</v>
      </c>
      <c r="C23" s="5"/>
      <c r="D23" s="4" t="s">
        <v>19</v>
      </c>
      <c r="E23" s="6">
        <f>183.27+76.91</f>
        <v>260.18</v>
      </c>
      <c r="F23" s="6">
        <v>28.97</v>
      </c>
      <c r="G23" s="6"/>
      <c r="H23" s="6">
        <f t="shared" si="0"/>
        <v>7537.41</v>
      </c>
      <c r="I23" s="7"/>
    </row>
    <row r="24" ht="15.75" customHeight="1" spans="1:9">
      <c r="A24" s="4">
        <v>21</v>
      </c>
      <c r="B24" s="5" t="s">
        <v>44</v>
      </c>
      <c r="C24" s="5"/>
      <c r="D24" s="4" t="s">
        <v>19</v>
      </c>
      <c r="E24" s="6">
        <f>100.87+15.73</f>
        <v>116.6</v>
      </c>
      <c r="F24" s="6">
        <v>30.03</v>
      </c>
      <c r="G24" s="6"/>
      <c r="H24" s="6">
        <f t="shared" si="0"/>
        <v>3501.5</v>
      </c>
      <c r="I24" s="7"/>
    </row>
    <row r="25" ht="15.75" customHeight="1" spans="1:9">
      <c r="A25" s="4">
        <v>22</v>
      </c>
      <c r="B25" s="5" t="s">
        <v>45</v>
      </c>
      <c r="C25" s="5"/>
      <c r="D25" s="4" t="s">
        <v>19</v>
      </c>
      <c r="E25" s="6">
        <f>154.29+24.07</f>
        <v>178.36</v>
      </c>
      <c r="F25" s="6">
        <v>28.97</v>
      </c>
      <c r="G25" s="6"/>
      <c r="H25" s="6">
        <f t="shared" si="0"/>
        <v>5167.09</v>
      </c>
      <c r="I25" s="7"/>
    </row>
    <row r="26" ht="15.75" customHeight="1" spans="1:9">
      <c r="A26" s="4">
        <v>23</v>
      </c>
      <c r="B26" s="5" t="s">
        <v>46</v>
      </c>
      <c r="C26" s="5"/>
      <c r="D26" s="4" t="s">
        <v>19</v>
      </c>
      <c r="E26" s="6">
        <f>467.95+196.35</f>
        <v>664.3</v>
      </c>
      <c r="F26" s="6">
        <v>28.97</v>
      </c>
      <c r="G26" s="6"/>
      <c r="H26" s="6">
        <f t="shared" si="0"/>
        <v>19244.77</v>
      </c>
      <c r="I26" s="7"/>
    </row>
    <row r="27" ht="15.75" customHeight="1" spans="1:9">
      <c r="A27" s="4">
        <v>24</v>
      </c>
      <c r="B27" s="5" t="s">
        <v>47</v>
      </c>
      <c r="C27" s="5"/>
      <c r="D27" s="4" t="s">
        <v>19</v>
      </c>
      <c r="E27" s="6">
        <f>319.65+212.11</f>
        <v>531.76</v>
      </c>
      <c r="F27" s="6">
        <v>25.68</v>
      </c>
      <c r="G27" s="6"/>
      <c r="H27" s="6">
        <f t="shared" si="0"/>
        <v>13655.6</v>
      </c>
      <c r="I27" s="7"/>
    </row>
    <row r="28" ht="15.75" customHeight="1" spans="1:9">
      <c r="A28" s="4">
        <v>25</v>
      </c>
      <c r="B28" s="5" t="s">
        <v>48</v>
      </c>
      <c r="C28" s="5"/>
      <c r="D28" s="4" t="s">
        <v>19</v>
      </c>
      <c r="E28" s="6">
        <f>79.75+52.92</f>
        <v>132.67</v>
      </c>
      <c r="F28" s="6">
        <v>30.47</v>
      </c>
      <c r="G28" s="6"/>
      <c r="H28" s="6">
        <f t="shared" si="0"/>
        <v>4042.45</v>
      </c>
      <c r="I28" s="7"/>
    </row>
    <row r="29" ht="15.75" customHeight="1" spans="1:9">
      <c r="A29" s="4">
        <v>26</v>
      </c>
      <c r="B29" s="5" t="s">
        <v>49</v>
      </c>
      <c r="C29" s="5"/>
      <c r="D29" s="4" t="s">
        <v>19</v>
      </c>
      <c r="E29" s="6">
        <f>319.68+251.2</f>
        <v>570.88</v>
      </c>
      <c r="F29" s="6">
        <v>10.45</v>
      </c>
      <c r="G29" s="6"/>
      <c r="H29" s="6">
        <f t="shared" si="0"/>
        <v>5965.7</v>
      </c>
      <c r="I29" s="7"/>
    </row>
    <row r="30" ht="15.75" customHeight="1" spans="1:9">
      <c r="A30" s="4">
        <v>27</v>
      </c>
      <c r="B30" s="5" t="s">
        <v>50</v>
      </c>
      <c r="C30" s="5"/>
      <c r="D30" s="4" t="s">
        <v>19</v>
      </c>
      <c r="E30" s="6">
        <f>2175.12+1709.15</f>
        <v>3884.27</v>
      </c>
      <c r="F30" s="6">
        <v>1.69</v>
      </c>
      <c r="G30" s="6"/>
      <c r="H30" s="6">
        <f t="shared" si="0"/>
        <v>6564.42</v>
      </c>
      <c r="I30" s="7"/>
    </row>
    <row r="31" ht="15.75" customHeight="1" spans="1:9">
      <c r="A31" s="4">
        <v>28</v>
      </c>
      <c r="B31" s="5" t="s">
        <v>51</v>
      </c>
      <c r="C31" s="5"/>
      <c r="D31" s="4" t="s">
        <v>19</v>
      </c>
      <c r="E31" s="6">
        <f>393.32+309.05</f>
        <v>702.37</v>
      </c>
      <c r="F31" s="6">
        <v>15.93</v>
      </c>
      <c r="G31" s="6"/>
      <c r="H31" s="6">
        <f t="shared" si="0"/>
        <v>11188.75</v>
      </c>
      <c r="I31" s="7"/>
    </row>
    <row r="32" ht="15.75" customHeight="1" spans="1:9">
      <c r="A32" s="4">
        <v>29</v>
      </c>
      <c r="B32" s="5" t="s">
        <v>52</v>
      </c>
      <c r="C32" s="5"/>
      <c r="D32" s="4" t="s">
        <v>27</v>
      </c>
      <c r="E32" s="6">
        <f>4848.08+4662.55</f>
        <v>9510.63</v>
      </c>
      <c r="F32" s="6">
        <v>9.96</v>
      </c>
      <c r="G32" s="6"/>
      <c r="H32" s="6">
        <f t="shared" si="0"/>
        <v>94725.87</v>
      </c>
      <c r="I32" s="7"/>
    </row>
    <row r="33" ht="15.75" customHeight="1" spans="1:9">
      <c r="A33" s="4">
        <v>30</v>
      </c>
      <c r="B33" s="5" t="s">
        <v>53</v>
      </c>
      <c r="C33" s="5"/>
      <c r="D33" s="4" t="s">
        <v>39</v>
      </c>
      <c r="E33" s="6">
        <v>145.49</v>
      </c>
      <c r="F33" s="6">
        <v>562.5</v>
      </c>
      <c r="G33" s="6"/>
      <c r="H33" s="6">
        <f t="shared" si="0"/>
        <v>81838.13</v>
      </c>
      <c r="I33" s="7"/>
    </row>
    <row r="34" ht="15.75" customHeight="1" spans="1:9">
      <c r="A34" s="4">
        <v>31</v>
      </c>
      <c r="B34" s="5" t="s">
        <v>54</v>
      </c>
      <c r="C34" s="5"/>
      <c r="D34" s="4" t="s">
        <v>39</v>
      </c>
      <c r="E34" s="6">
        <v>1.95</v>
      </c>
      <c r="F34" s="6">
        <v>337.5</v>
      </c>
      <c r="G34" s="6"/>
      <c r="H34" s="6">
        <f t="shared" si="0"/>
        <v>658.13</v>
      </c>
      <c r="I34" s="7"/>
    </row>
    <row r="35" ht="15.75" customHeight="1" spans="1:9">
      <c r="A35" s="4">
        <v>32</v>
      </c>
      <c r="B35" s="5" t="s">
        <v>55</v>
      </c>
      <c r="C35" s="5"/>
      <c r="D35" s="4" t="s">
        <v>21</v>
      </c>
      <c r="E35" s="6">
        <f>26.45+9.37</f>
        <v>35.82</v>
      </c>
      <c r="F35" s="6">
        <v>210.14</v>
      </c>
      <c r="G35" s="6"/>
      <c r="H35" s="6">
        <f t="shared" si="0"/>
        <v>7527.21</v>
      </c>
      <c r="I35" s="7"/>
    </row>
    <row r="36" ht="15.75" customHeight="1" spans="1:9">
      <c r="A36" s="4">
        <v>33</v>
      </c>
      <c r="B36" s="5" t="s">
        <v>56</v>
      </c>
      <c r="C36" s="5"/>
      <c r="D36" s="4" t="s">
        <v>21</v>
      </c>
      <c r="E36" s="6">
        <f>29.83+27.13</f>
        <v>56.96</v>
      </c>
      <c r="F36" s="6">
        <v>581.23</v>
      </c>
      <c r="G36" s="6"/>
      <c r="H36" s="6">
        <f t="shared" si="0"/>
        <v>33106.86</v>
      </c>
      <c r="I36" s="7"/>
    </row>
    <row r="37" ht="15.75" customHeight="1" spans="1:9">
      <c r="A37" s="4">
        <v>34</v>
      </c>
      <c r="B37" s="5" t="s">
        <v>57</v>
      </c>
      <c r="C37" s="5"/>
      <c r="D37" s="4" t="s">
        <v>21</v>
      </c>
      <c r="E37" s="6">
        <f>423.32+407.12</f>
        <v>830.44</v>
      </c>
      <c r="F37" s="6">
        <v>592.48</v>
      </c>
      <c r="G37" s="6"/>
      <c r="H37" s="6">
        <f t="shared" si="0"/>
        <v>492019.09</v>
      </c>
      <c r="I37" s="7"/>
    </row>
    <row r="38" ht="15.75" customHeight="1" spans="1:9">
      <c r="A38" s="4">
        <v>35</v>
      </c>
      <c r="B38" s="5" t="s">
        <v>58</v>
      </c>
      <c r="C38" s="5"/>
      <c r="D38" s="4" t="s">
        <v>21</v>
      </c>
      <c r="E38" s="6">
        <f>137.26+134.13</f>
        <v>271.39</v>
      </c>
      <c r="F38" s="6">
        <v>592.48</v>
      </c>
      <c r="G38" s="6"/>
      <c r="H38" s="6">
        <f t="shared" si="0"/>
        <v>160793.15</v>
      </c>
      <c r="I38" s="7"/>
    </row>
    <row r="39" ht="15.75" customHeight="1" spans="1:9">
      <c r="A39" s="4">
        <v>36</v>
      </c>
      <c r="B39" s="5" t="s">
        <v>59</v>
      </c>
      <c r="C39" s="5"/>
      <c r="D39" s="4" t="s">
        <v>21</v>
      </c>
      <c r="E39" s="6">
        <f>2*5.42</f>
        <v>10.84</v>
      </c>
      <c r="F39" s="6">
        <v>581.23</v>
      </c>
      <c r="G39" s="6"/>
      <c r="H39" s="6">
        <f t="shared" si="0"/>
        <v>6300.53</v>
      </c>
      <c r="I39" s="7"/>
    </row>
    <row r="40" ht="15.75" customHeight="1" spans="1:9">
      <c r="A40" s="4">
        <v>37</v>
      </c>
      <c r="B40" s="5" t="s">
        <v>60</v>
      </c>
      <c r="C40" s="5"/>
      <c r="D40" s="4" t="s">
        <v>21</v>
      </c>
      <c r="E40" s="6">
        <f>1.39+4.47</f>
        <v>5.86</v>
      </c>
      <c r="F40" s="6">
        <v>673.48</v>
      </c>
      <c r="G40" s="6"/>
      <c r="H40" s="6">
        <f t="shared" si="0"/>
        <v>3946.59</v>
      </c>
      <c r="I40" s="7"/>
    </row>
    <row r="41" ht="15.75" customHeight="1" spans="1:9">
      <c r="A41" s="4">
        <v>38</v>
      </c>
      <c r="B41" s="5" t="s">
        <v>61</v>
      </c>
      <c r="C41" s="5"/>
      <c r="D41" s="4" t="s">
        <v>21</v>
      </c>
      <c r="E41" s="6">
        <f>23.98+18.88</f>
        <v>42.86</v>
      </c>
      <c r="F41" s="6">
        <v>602.61</v>
      </c>
      <c r="G41" s="6"/>
      <c r="H41" s="6">
        <f t="shared" si="0"/>
        <v>25827.86</v>
      </c>
      <c r="I41" s="7"/>
    </row>
    <row r="42" ht="15.75" customHeight="1" spans="1:9">
      <c r="A42" s="4">
        <v>39</v>
      </c>
      <c r="B42" s="5" t="s">
        <v>62</v>
      </c>
      <c r="C42" s="5"/>
      <c r="D42" s="4" t="s">
        <v>21</v>
      </c>
      <c r="E42" s="6">
        <f>49.66+46.22</f>
        <v>95.88</v>
      </c>
      <c r="F42" s="6">
        <v>602.61</v>
      </c>
      <c r="G42" s="6"/>
      <c r="H42" s="6">
        <f t="shared" si="0"/>
        <v>57778.25</v>
      </c>
      <c r="I42" s="7"/>
    </row>
    <row r="43" ht="15.75" customHeight="1" spans="1:9">
      <c r="A43" s="4">
        <v>40</v>
      </c>
      <c r="B43" s="5" t="s">
        <v>63</v>
      </c>
      <c r="C43" s="5"/>
      <c r="D43" s="4" t="s">
        <v>21</v>
      </c>
      <c r="E43" s="6">
        <v>75.88</v>
      </c>
      <c r="F43" s="6">
        <v>640.86</v>
      </c>
      <c r="G43" s="6"/>
      <c r="H43" s="6">
        <f t="shared" si="0"/>
        <v>48628.46</v>
      </c>
      <c r="I43" s="7"/>
    </row>
    <row r="44" ht="14.25" customHeight="1" spans="1:9">
      <c r="A44" s="4">
        <v>41</v>
      </c>
      <c r="B44" s="5" t="s">
        <v>64</v>
      </c>
      <c r="C44" s="5"/>
      <c r="D44" s="4" t="s">
        <v>19</v>
      </c>
      <c r="E44" s="6">
        <f>362.18+145.19</f>
        <v>507.37</v>
      </c>
      <c r="F44" s="6">
        <v>24.04</v>
      </c>
      <c r="G44" s="6"/>
      <c r="H44" s="6">
        <f t="shared" si="0"/>
        <v>12197.17</v>
      </c>
      <c r="I44" s="7"/>
    </row>
    <row r="45" ht="14.25" customHeight="1" spans="1:9">
      <c r="A45" s="4">
        <v>42</v>
      </c>
      <c r="B45" s="5" t="s">
        <v>65</v>
      </c>
      <c r="C45" s="5"/>
      <c r="D45" s="4" t="s">
        <v>19</v>
      </c>
      <c r="E45" s="6">
        <f>27.79+18.44</f>
        <v>46.23</v>
      </c>
      <c r="F45" s="6">
        <v>29.67</v>
      </c>
      <c r="G45" s="6"/>
      <c r="H45" s="6">
        <f t="shared" si="0"/>
        <v>1371.64</v>
      </c>
      <c r="I45" s="7"/>
    </row>
    <row r="46" ht="14.25" customHeight="1" spans="1:9">
      <c r="A46" s="4">
        <v>43</v>
      </c>
      <c r="B46" s="5" t="s">
        <v>66</v>
      </c>
      <c r="C46" s="5"/>
      <c r="D46" s="4" t="s">
        <v>19</v>
      </c>
      <c r="E46" s="6">
        <f>128.57+20.05</f>
        <v>148.62</v>
      </c>
      <c r="F46" s="6">
        <v>29.67</v>
      </c>
      <c r="G46" s="6"/>
      <c r="H46" s="6">
        <f t="shared" si="0"/>
        <v>4409.56</v>
      </c>
      <c r="I46" s="7"/>
    </row>
    <row r="47" ht="14.25" customHeight="1" spans="1:9">
      <c r="A47" s="4">
        <v>44</v>
      </c>
      <c r="B47" s="5" t="s">
        <v>67</v>
      </c>
      <c r="C47" s="5"/>
      <c r="D47" s="4" t="s">
        <v>39</v>
      </c>
      <c r="E47" s="6">
        <f>123.93+1644.16+249.5+1328.64</f>
        <v>3346.23</v>
      </c>
      <c r="F47" s="6">
        <v>8.96</v>
      </c>
      <c r="G47" s="6"/>
      <c r="H47" s="6">
        <f t="shared" si="0"/>
        <v>29982.22</v>
      </c>
      <c r="I47" s="7"/>
    </row>
    <row r="48" spans="1:9">
      <c r="A48" s="4">
        <v>45</v>
      </c>
      <c r="B48" s="5" t="s">
        <v>68</v>
      </c>
      <c r="C48" s="5"/>
      <c r="D48" s="4" t="s">
        <v>69</v>
      </c>
      <c r="E48" s="6">
        <v>2.02</v>
      </c>
      <c r="F48" s="6">
        <v>205.62</v>
      </c>
      <c r="G48" s="6"/>
      <c r="H48" s="6">
        <f t="shared" si="0"/>
        <v>415.35</v>
      </c>
      <c r="I48" s="7"/>
    </row>
    <row r="49" ht="14.25" customHeight="1" spans="1:9">
      <c r="A49" s="5"/>
      <c r="B49" s="5" t="s">
        <v>9</v>
      </c>
      <c r="C49" s="5"/>
      <c r="D49" s="5"/>
      <c r="E49" s="5"/>
      <c r="F49" s="5"/>
      <c r="G49" s="5"/>
      <c r="H49" s="6">
        <f>SUM(H4:H48)</f>
        <v>1802734.59</v>
      </c>
      <c r="I49" s="7"/>
    </row>
  </sheetData>
  <mergeCells count="97">
    <mergeCell ref="A1:H1"/>
    <mergeCell ref="A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  <mergeCell ref="B45:C45"/>
    <mergeCell ref="F45:G45"/>
    <mergeCell ref="B46:C46"/>
    <mergeCell ref="F46:G46"/>
    <mergeCell ref="B47:C47"/>
    <mergeCell ref="F47:G47"/>
    <mergeCell ref="B48:C48"/>
    <mergeCell ref="F48:G48"/>
    <mergeCell ref="B49:C49"/>
    <mergeCell ref="F49:G49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showGridLines="0" view="pageBreakPreview" zoomScaleNormal="100" workbookViewId="0">
      <selection activeCell="E60" sqref="E60"/>
    </sheetView>
  </sheetViews>
  <sheetFormatPr defaultColWidth="9" defaultRowHeight="12"/>
  <cols>
    <col min="1" max="1" width="10.5047619047619" customWidth="1"/>
    <col min="2" max="2" width="28" customWidth="1"/>
    <col min="3" max="3" width="4.83809523809524" customWidth="1"/>
    <col min="4" max="4" width="9.33333333333333" customWidth="1"/>
    <col min="5" max="5" width="18.5047619047619" customWidth="1"/>
    <col min="6" max="6" width="10.6666666666667" customWidth="1"/>
    <col min="7" max="7" width="0.704761904761905" customWidth="1"/>
    <col min="8" max="8" width="14.8571428571429" customWidth="1"/>
    <col min="11" max="11" width="11.7142857142857"/>
  </cols>
  <sheetData>
    <row r="1" ht="29.25" customHeight="1" spans="1:8">
      <c r="A1" s="1" t="s">
        <v>12</v>
      </c>
      <c r="B1" s="1"/>
      <c r="C1" s="1"/>
      <c r="D1" s="1"/>
      <c r="E1" s="1"/>
      <c r="F1" s="1"/>
      <c r="G1" s="1"/>
      <c r="H1" s="1"/>
    </row>
    <row r="2" ht="15.75" customHeight="1" spans="1:8">
      <c r="A2" s="2" t="s">
        <v>70</v>
      </c>
      <c r="B2" s="2"/>
      <c r="C2" s="2"/>
      <c r="D2" s="2"/>
      <c r="E2" s="2"/>
      <c r="F2" s="2"/>
      <c r="G2" s="3" t="s">
        <v>14</v>
      </c>
      <c r="H2" s="3"/>
    </row>
    <row r="3" ht="25.5" customHeight="1" spans="1:9">
      <c r="A3" s="4" t="s">
        <v>3</v>
      </c>
      <c r="B3" s="4" t="s">
        <v>4</v>
      </c>
      <c r="C3" s="4"/>
      <c r="D3" s="4" t="s">
        <v>15</v>
      </c>
      <c r="E3" s="4" t="s">
        <v>16</v>
      </c>
      <c r="F3" s="4" t="s">
        <v>17</v>
      </c>
      <c r="G3" s="4"/>
      <c r="H3" s="4" t="s">
        <v>5</v>
      </c>
      <c r="I3" s="7" t="s">
        <v>6</v>
      </c>
    </row>
    <row r="4" ht="14.25" customHeight="1" spans="1:9">
      <c r="A4" s="4">
        <v>1</v>
      </c>
      <c r="B4" s="5" t="s">
        <v>71</v>
      </c>
      <c r="C4" s="5"/>
      <c r="D4" s="4" t="s">
        <v>69</v>
      </c>
      <c r="E4" s="6">
        <v>8</v>
      </c>
      <c r="F4" s="6">
        <v>201.21</v>
      </c>
      <c r="G4" s="6"/>
      <c r="H4" s="6">
        <f>ROUND(F4*E4,2)</f>
        <v>1609.68</v>
      </c>
      <c r="I4" s="7"/>
    </row>
    <row r="5" ht="14.25" customHeight="1" spans="1:9">
      <c r="A5" s="4">
        <v>2</v>
      </c>
      <c r="B5" s="5" t="s">
        <v>72</v>
      </c>
      <c r="C5" s="5"/>
      <c r="D5" s="4" t="s">
        <v>69</v>
      </c>
      <c r="E5" s="6">
        <f>77+12+81</f>
        <v>170</v>
      </c>
      <c r="F5" s="6">
        <v>56</v>
      </c>
      <c r="G5" s="6"/>
      <c r="H5" s="6">
        <f t="shared" ref="H5:H36" si="0">ROUND(F5*E5,2)</f>
        <v>9520</v>
      </c>
      <c r="I5" s="7"/>
    </row>
    <row r="6" ht="14.25" customHeight="1" spans="1:9">
      <c r="A6" s="4">
        <v>3</v>
      </c>
      <c r="B6" s="5" t="s">
        <v>73</v>
      </c>
      <c r="C6" s="5"/>
      <c r="D6" s="4" t="s">
        <v>69</v>
      </c>
      <c r="E6" s="6">
        <f>48+53</f>
        <v>101</v>
      </c>
      <c r="F6" s="6">
        <v>70.18</v>
      </c>
      <c r="G6" s="6"/>
      <c r="H6" s="6">
        <f t="shared" si="0"/>
        <v>7088.18</v>
      </c>
      <c r="I6" s="7"/>
    </row>
    <row r="7" ht="14.25" customHeight="1" spans="1:9">
      <c r="A7" s="4">
        <v>4</v>
      </c>
      <c r="B7" s="5" t="s">
        <v>74</v>
      </c>
      <c r="C7" s="5"/>
      <c r="D7" s="4" t="s">
        <v>69</v>
      </c>
      <c r="E7" s="6">
        <f>30+33</f>
        <v>63</v>
      </c>
      <c r="F7" s="6">
        <v>45.44</v>
      </c>
      <c r="G7" s="6"/>
      <c r="H7" s="6">
        <f t="shared" si="0"/>
        <v>2862.72</v>
      </c>
      <c r="I7" s="7"/>
    </row>
    <row r="8" ht="14.25" customHeight="1" spans="1:9">
      <c r="A8" s="4">
        <v>5</v>
      </c>
      <c r="B8" s="5" t="s">
        <v>75</v>
      </c>
      <c r="C8" s="5"/>
      <c r="D8" s="4" t="s">
        <v>69</v>
      </c>
      <c r="E8" s="6">
        <f>87+90</f>
        <v>177</v>
      </c>
      <c r="F8" s="6">
        <v>151.2</v>
      </c>
      <c r="G8" s="6"/>
      <c r="H8" s="6">
        <f t="shared" si="0"/>
        <v>26762.4</v>
      </c>
      <c r="I8" s="7"/>
    </row>
    <row r="9" ht="14.25" customHeight="1" spans="1:9">
      <c r="A9" s="4">
        <v>6</v>
      </c>
      <c r="B9" s="5" t="s">
        <v>76</v>
      </c>
      <c r="C9" s="5"/>
      <c r="D9" s="4" t="s">
        <v>69</v>
      </c>
      <c r="E9" s="6">
        <f>439+418</f>
        <v>857</v>
      </c>
      <c r="F9" s="6">
        <v>156.8</v>
      </c>
      <c r="G9" s="6"/>
      <c r="H9" s="6">
        <f t="shared" si="0"/>
        <v>134377.6</v>
      </c>
      <c r="I9" s="7"/>
    </row>
    <row r="10" ht="14.25" customHeight="1" spans="1:9">
      <c r="A10" s="4">
        <v>7</v>
      </c>
      <c r="B10" s="5" t="s">
        <v>77</v>
      </c>
      <c r="C10" s="5"/>
      <c r="D10" s="4" t="s">
        <v>69</v>
      </c>
      <c r="E10" s="6">
        <f>84+15</f>
        <v>99</v>
      </c>
      <c r="F10" s="6">
        <v>339.36</v>
      </c>
      <c r="G10" s="6"/>
      <c r="H10" s="6">
        <f t="shared" si="0"/>
        <v>33596.64</v>
      </c>
      <c r="I10" s="7"/>
    </row>
    <row r="11" ht="14.25" customHeight="1" spans="1:9">
      <c r="A11" s="4">
        <v>8</v>
      </c>
      <c r="B11" s="5" t="s">
        <v>78</v>
      </c>
      <c r="C11" s="5"/>
      <c r="D11" s="4" t="s">
        <v>69</v>
      </c>
      <c r="E11" s="6">
        <v>6</v>
      </c>
      <c r="F11" s="6">
        <v>177.87</v>
      </c>
      <c r="G11" s="6"/>
      <c r="H11" s="6">
        <f t="shared" si="0"/>
        <v>1067.22</v>
      </c>
      <c r="I11" s="7"/>
    </row>
    <row r="12" ht="14.25" customHeight="1" spans="1:9">
      <c r="A12" s="4">
        <v>9</v>
      </c>
      <c r="B12" s="5" t="s">
        <v>79</v>
      </c>
      <c r="C12" s="5"/>
      <c r="D12" s="4" t="s">
        <v>69</v>
      </c>
      <c r="E12" s="6">
        <f>12+11</f>
        <v>23</v>
      </c>
      <c r="F12" s="6">
        <v>23.22</v>
      </c>
      <c r="G12" s="6"/>
      <c r="H12" s="6">
        <f t="shared" si="0"/>
        <v>534.06</v>
      </c>
      <c r="I12" s="7"/>
    </row>
    <row r="13" ht="14.25" customHeight="1" spans="1:9">
      <c r="A13" s="4">
        <v>10</v>
      </c>
      <c r="B13" s="5" t="s">
        <v>80</v>
      </c>
      <c r="C13" s="5"/>
      <c r="D13" s="4" t="s">
        <v>69</v>
      </c>
      <c r="E13" s="6">
        <v>10</v>
      </c>
      <c r="F13" s="6">
        <v>25.2</v>
      </c>
      <c r="G13" s="6"/>
      <c r="H13" s="6">
        <f t="shared" si="0"/>
        <v>252</v>
      </c>
      <c r="I13" s="7"/>
    </row>
    <row r="14" ht="14.25" customHeight="1" spans="1:9">
      <c r="A14" s="4">
        <v>11</v>
      </c>
      <c r="B14" s="5" t="s">
        <v>81</v>
      </c>
      <c r="C14" s="5"/>
      <c r="D14" s="4" t="s">
        <v>69</v>
      </c>
      <c r="E14" s="6">
        <v>21</v>
      </c>
      <c r="F14" s="6">
        <v>25.76</v>
      </c>
      <c r="G14" s="6"/>
      <c r="H14" s="6">
        <f t="shared" si="0"/>
        <v>540.96</v>
      </c>
      <c r="I14" s="7"/>
    </row>
    <row r="15" ht="14.25" customHeight="1" spans="1:9">
      <c r="A15" s="4">
        <v>12</v>
      </c>
      <c r="B15" s="5" t="s">
        <v>82</v>
      </c>
      <c r="C15" s="5"/>
      <c r="D15" s="4" t="s">
        <v>69</v>
      </c>
      <c r="E15" s="6">
        <v>7</v>
      </c>
      <c r="F15" s="6">
        <v>31.36</v>
      </c>
      <c r="G15" s="6"/>
      <c r="H15" s="6">
        <f t="shared" si="0"/>
        <v>219.52</v>
      </c>
      <c r="I15" s="7"/>
    </row>
    <row r="16" ht="14.25" customHeight="1" spans="1:9">
      <c r="A16" s="4">
        <v>13</v>
      </c>
      <c r="B16" s="5" t="s">
        <v>83</v>
      </c>
      <c r="C16" s="5"/>
      <c r="D16" s="4" t="s">
        <v>69</v>
      </c>
      <c r="E16" s="6">
        <v>15</v>
      </c>
      <c r="F16" s="6">
        <v>38.64</v>
      </c>
      <c r="G16" s="6"/>
      <c r="H16" s="6">
        <f t="shared" si="0"/>
        <v>579.6</v>
      </c>
      <c r="I16" s="7"/>
    </row>
    <row r="17" ht="14.25" customHeight="1" spans="1:9">
      <c r="A17" s="4">
        <v>14</v>
      </c>
      <c r="B17" s="5" t="s">
        <v>84</v>
      </c>
      <c r="C17" s="5"/>
      <c r="D17" s="4" t="s">
        <v>69</v>
      </c>
      <c r="E17" s="6">
        <v>9</v>
      </c>
      <c r="F17" s="6">
        <v>31.36</v>
      </c>
      <c r="G17" s="6"/>
      <c r="H17" s="6">
        <f t="shared" si="0"/>
        <v>282.24</v>
      </c>
      <c r="I17" s="7"/>
    </row>
    <row r="18" ht="14.25" customHeight="1" spans="1:9">
      <c r="A18" s="4">
        <v>15</v>
      </c>
      <c r="B18" s="5" t="s">
        <v>85</v>
      </c>
      <c r="C18" s="5"/>
      <c r="D18" s="4" t="s">
        <v>69</v>
      </c>
      <c r="E18" s="6">
        <v>2</v>
      </c>
      <c r="F18" s="6">
        <v>34.69</v>
      </c>
      <c r="G18" s="6"/>
      <c r="H18" s="6">
        <f t="shared" si="0"/>
        <v>69.38</v>
      </c>
      <c r="I18" s="7"/>
    </row>
    <row r="19" ht="14.25" customHeight="1" spans="1:9">
      <c r="A19" s="4">
        <v>16</v>
      </c>
      <c r="B19" s="5" t="s">
        <v>86</v>
      </c>
      <c r="C19" s="5"/>
      <c r="D19" s="4" t="s">
        <v>69</v>
      </c>
      <c r="E19" s="6">
        <f>78+100</f>
        <v>178</v>
      </c>
      <c r="F19" s="6">
        <v>17.35</v>
      </c>
      <c r="G19" s="6"/>
      <c r="H19" s="6">
        <f t="shared" si="0"/>
        <v>3088.3</v>
      </c>
      <c r="I19" s="7"/>
    </row>
    <row r="20" ht="14.25" customHeight="1" spans="1:9">
      <c r="A20" s="4">
        <v>17</v>
      </c>
      <c r="B20" s="5" t="s">
        <v>87</v>
      </c>
      <c r="C20" s="5"/>
      <c r="D20" s="4" t="s">
        <v>39</v>
      </c>
      <c r="E20" s="6">
        <f>135.97+94.93+195.98</f>
        <v>426.88</v>
      </c>
      <c r="F20" s="6">
        <v>63.73</v>
      </c>
      <c r="G20" s="6"/>
      <c r="H20" s="6">
        <f t="shared" si="0"/>
        <v>27205.06</v>
      </c>
      <c r="I20" s="7"/>
    </row>
    <row r="21" ht="14.25" customHeight="1" spans="1:9">
      <c r="A21" s="4">
        <v>18</v>
      </c>
      <c r="B21" s="5" t="s">
        <v>88</v>
      </c>
      <c r="C21" s="5"/>
      <c r="D21" s="4" t="s">
        <v>39</v>
      </c>
      <c r="E21" s="6">
        <v>47.44</v>
      </c>
      <c r="F21" s="6">
        <v>148.67</v>
      </c>
      <c r="G21" s="6"/>
      <c r="H21" s="6">
        <f t="shared" si="0"/>
        <v>7052.9</v>
      </c>
      <c r="I21" s="7"/>
    </row>
    <row r="22" ht="14.25" customHeight="1" spans="1:9">
      <c r="A22" s="4">
        <v>19</v>
      </c>
      <c r="B22" s="5" t="s">
        <v>89</v>
      </c>
      <c r="C22" s="5"/>
      <c r="D22" s="4" t="s">
        <v>90</v>
      </c>
      <c r="E22" s="6">
        <v>437</v>
      </c>
      <c r="F22" s="6">
        <v>1.68</v>
      </c>
      <c r="G22" s="6"/>
      <c r="H22" s="6">
        <f t="shared" si="0"/>
        <v>734.16</v>
      </c>
      <c r="I22" s="7"/>
    </row>
    <row r="23" ht="14.25" customHeight="1" spans="1:9">
      <c r="A23" s="4">
        <v>20</v>
      </c>
      <c r="B23" s="5" t="s">
        <v>91</v>
      </c>
      <c r="C23" s="5"/>
      <c r="D23" s="4" t="s">
        <v>92</v>
      </c>
      <c r="E23" s="6">
        <v>1</v>
      </c>
      <c r="F23" s="6">
        <v>2464</v>
      </c>
      <c r="G23" s="6"/>
      <c r="H23" s="6">
        <f t="shared" si="0"/>
        <v>2464</v>
      </c>
      <c r="I23" s="7"/>
    </row>
    <row r="24" ht="14.25" customHeight="1" spans="1:9">
      <c r="A24" s="4">
        <v>21</v>
      </c>
      <c r="B24" s="5" t="s">
        <v>93</v>
      </c>
      <c r="C24" s="5"/>
      <c r="D24" s="4" t="s">
        <v>92</v>
      </c>
      <c r="E24" s="6">
        <v>1</v>
      </c>
      <c r="F24" s="6">
        <v>4256</v>
      </c>
      <c r="G24" s="6"/>
      <c r="H24" s="6">
        <f t="shared" si="0"/>
        <v>4256</v>
      </c>
      <c r="I24" s="7"/>
    </row>
    <row r="25" ht="14.25" customHeight="1" spans="1:9">
      <c r="A25" s="4">
        <v>22</v>
      </c>
      <c r="B25" s="5" t="s">
        <v>94</v>
      </c>
      <c r="C25" s="5"/>
      <c r="D25" s="4" t="s">
        <v>92</v>
      </c>
      <c r="E25" s="6">
        <v>1</v>
      </c>
      <c r="F25" s="6">
        <v>4312</v>
      </c>
      <c r="G25" s="6"/>
      <c r="H25" s="6">
        <f t="shared" si="0"/>
        <v>4312</v>
      </c>
      <c r="I25" s="7"/>
    </row>
    <row r="26" ht="14.25" customHeight="1" spans="1:9">
      <c r="A26" s="4">
        <v>23</v>
      </c>
      <c r="B26" s="5" t="s">
        <v>95</v>
      </c>
      <c r="C26" s="5"/>
      <c r="D26" s="4" t="s">
        <v>92</v>
      </c>
      <c r="E26" s="6">
        <v>4</v>
      </c>
      <c r="F26" s="6">
        <v>3458.56</v>
      </c>
      <c r="G26" s="6"/>
      <c r="H26" s="6">
        <f t="shared" si="0"/>
        <v>13834.24</v>
      </c>
      <c r="I26" s="7"/>
    </row>
    <row r="27" ht="14.25" customHeight="1" spans="1:9">
      <c r="A27" s="4">
        <v>24</v>
      </c>
      <c r="B27" s="5" t="s">
        <v>96</v>
      </c>
      <c r="C27" s="5"/>
      <c r="D27" s="4" t="s">
        <v>92</v>
      </c>
      <c r="E27" s="6">
        <v>4</v>
      </c>
      <c r="F27" s="6">
        <v>4312</v>
      </c>
      <c r="G27" s="6"/>
      <c r="H27" s="6">
        <f t="shared" si="0"/>
        <v>17248</v>
      </c>
      <c r="I27" s="7"/>
    </row>
    <row r="28" ht="14.25" customHeight="1" spans="1:9">
      <c r="A28" s="4">
        <v>25</v>
      </c>
      <c r="B28" s="5" t="s">
        <v>97</v>
      </c>
      <c r="C28" s="5"/>
      <c r="D28" s="4" t="s">
        <v>92</v>
      </c>
      <c r="E28" s="6">
        <v>4</v>
      </c>
      <c r="F28" s="6">
        <v>3248</v>
      </c>
      <c r="G28" s="6"/>
      <c r="H28" s="6">
        <f t="shared" si="0"/>
        <v>12992</v>
      </c>
      <c r="I28" s="7"/>
    </row>
    <row r="29" ht="14.25" customHeight="1" spans="1:9">
      <c r="A29" s="4">
        <v>26</v>
      </c>
      <c r="B29" s="5" t="s">
        <v>98</v>
      </c>
      <c r="C29" s="5"/>
      <c r="D29" s="4" t="s">
        <v>92</v>
      </c>
      <c r="E29" s="6">
        <v>4</v>
      </c>
      <c r="F29" s="6">
        <v>3648.61</v>
      </c>
      <c r="G29" s="6"/>
      <c r="H29" s="6">
        <f t="shared" si="0"/>
        <v>14594.44</v>
      </c>
      <c r="I29" s="7"/>
    </row>
    <row r="30" ht="14.25" customHeight="1" spans="1:9">
      <c r="A30" s="4">
        <v>27</v>
      </c>
      <c r="B30" s="5" t="s">
        <v>99</v>
      </c>
      <c r="C30" s="5"/>
      <c r="D30" s="4" t="s">
        <v>92</v>
      </c>
      <c r="E30" s="6">
        <v>1</v>
      </c>
      <c r="F30" s="6">
        <v>2464</v>
      </c>
      <c r="G30" s="6"/>
      <c r="H30" s="6">
        <f t="shared" si="0"/>
        <v>2464</v>
      </c>
      <c r="I30" s="7"/>
    </row>
    <row r="31" ht="14.25" customHeight="1" spans="1:9">
      <c r="A31" s="4">
        <v>28</v>
      </c>
      <c r="B31" s="5" t="s">
        <v>100</v>
      </c>
      <c r="C31" s="5"/>
      <c r="D31" s="4" t="s">
        <v>92</v>
      </c>
      <c r="E31" s="6">
        <v>1</v>
      </c>
      <c r="F31" s="6">
        <v>2016</v>
      </c>
      <c r="G31" s="6"/>
      <c r="H31" s="6">
        <f t="shared" si="0"/>
        <v>2016</v>
      </c>
      <c r="I31" s="7"/>
    </row>
    <row r="32" ht="14.25" customHeight="1" spans="1:9">
      <c r="A32" s="4">
        <v>29</v>
      </c>
      <c r="B32" s="5" t="s">
        <v>101</v>
      </c>
      <c r="C32" s="5"/>
      <c r="D32" s="4" t="s">
        <v>92</v>
      </c>
      <c r="E32" s="6">
        <v>1</v>
      </c>
      <c r="F32" s="6">
        <v>2016</v>
      </c>
      <c r="G32" s="6"/>
      <c r="H32" s="6">
        <f t="shared" si="0"/>
        <v>2016</v>
      </c>
      <c r="I32" s="7"/>
    </row>
    <row r="33" ht="14.25" customHeight="1" spans="1:9">
      <c r="A33" s="4">
        <v>30</v>
      </c>
      <c r="B33" s="5" t="s">
        <v>102</v>
      </c>
      <c r="C33" s="5"/>
      <c r="D33" s="4" t="s">
        <v>92</v>
      </c>
      <c r="E33" s="6">
        <v>1</v>
      </c>
      <c r="F33" s="6">
        <v>3225.6</v>
      </c>
      <c r="G33" s="6"/>
      <c r="H33" s="6">
        <f t="shared" si="0"/>
        <v>3225.6</v>
      </c>
      <c r="I33" s="7"/>
    </row>
    <row r="34" ht="14.25" customHeight="1" spans="1:9">
      <c r="A34" s="4">
        <v>31</v>
      </c>
      <c r="B34" s="5" t="s">
        <v>103</v>
      </c>
      <c r="C34" s="5"/>
      <c r="D34" s="4" t="s">
        <v>92</v>
      </c>
      <c r="E34" s="6">
        <v>1</v>
      </c>
      <c r="F34" s="6">
        <v>2240</v>
      </c>
      <c r="G34" s="6"/>
      <c r="H34" s="6">
        <f t="shared" si="0"/>
        <v>2240</v>
      </c>
      <c r="I34" s="7"/>
    </row>
    <row r="35" ht="14.25" customHeight="1" spans="1:9">
      <c r="A35" s="4">
        <v>32</v>
      </c>
      <c r="B35" s="5" t="s">
        <v>104</v>
      </c>
      <c r="C35" s="5"/>
      <c r="D35" s="4" t="s">
        <v>92</v>
      </c>
      <c r="E35" s="6">
        <v>1</v>
      </c>
      <c r="F35" s="6">
        <v>2822.4</v>
      </c>
      <c r="G35" s="6"/>
      <c r="H35" s="6">
        <f t="shared" si="0"/>
        <v>2822.4</v>
      </c>
      <c r="I35" s="7"/>
    </row>
    <row r="36" ht="14.25" customHeight="1" spans="1:9">
      <c r="A36" s="4">
        <v>33</v>
      </c>
      <c r="B36" s="5" t="s">
        <v>105</v>
      </c>
      <c r="C36" s="5"/>
      <c r="D36" s="4" t="s">
        <v>92</v>
      </c>
      <c r="E36" s="6">
        <v>1</v>
      </c>
      <c r="F36" s="6">
        <v>1680</v>
      </c>
      <c r="G36" s="6"/>
      <c r="H36" s="6">
        <f t="shared" ref="H36:H67" si="1">ROUND(F36*E36,2)</f>
        <v>1680</v>
      </c>
      <c r="I36" s="7"/>
    </row>
    <row r="37" ht="14.25" customHeight="1" spans="1:9">
      <c r="A37" s="4">
        <v>34</v>
      </c>
      <c r="B37" s="5" t="s">
        <v>106</v>
      </c>
      <c r="C37" s="5"/>
      <c r="D37" s="4" t="s">
        <v>92</v>
      </c>
      <c r="E37" s="6">
        <v>1</v>
      </c>
      <c r="F37" s="6">
        <v>4477.76</v>
      </c>
      <c r="G37" s="6"/>
      <c r="H37" s="6">
        <f t="shared" si="1"/>
        <v>4477.76</v>
      </c>
      <c r="I37" s="7"/>
    </row>
    <row r="38" ht="14.25" customHeight="1" spans="1:9">
      <c r="A38" s="4">
        <v>35</v>
      </c>
      <c r="B38" s="5" t="s">
        <v>107</v>
      </c>
      <c r="C38" s="5"/>
      <c r="D38" s="4" t="s">
        <v>92</v>
      </c>
      <c r="E38" s="6">
        <v>1</v>
      </c>
      <c r="F38" s="6">
        <v>5432</v>
      </c>
      <c r="G38" s="6"/>
      <c r="H38" s="6">
        <f t="shared" si="1"/>
        <v>5432</v>
      </c>
      <c r="I38" s="7"/>
    </row>
    <row r="39" ht="14.25" customHeight="1" spans="1:9">
      <c r="A39" s="4">
        <v>36</v>
      </c>
      <c r="B39" s="5" t="s">
        <v>108</v>
      </c>
      <c r="C39" s="5"/>
      <c r="D39" s="4" t="s">
        <v>92</v>
      </c>
      <c r="E39" s="6">
        <v>2</v>
      </c>
      <c r="F39" s="6">
        <v>2419.2</v>
      </c>
      <c r="G39" s="6"/>
      <c r="H39" s="6">
        <f t="shared" si="1"/>
        <v>4838.4</v>
      </c>
      <c r="I39" s="7"/>
    </row>
    <row r="40" ht="14.25" customHeight="1" spans="1:9">
      <c r="A40" s="4">
        <v>37</v>
      </c>
      <c r="B40" s="5" t="s">
        <v>109</v>
      </c>
      <c r="C40" s="5"/>
      <c r="D40" s="4" t="s">
        <v>92</v>
      </c>
      <c r="E40" s="6">
        <v>1</v>
      </c>
      <c r="F40" s="6">
        <v>1512</v>
      </c>
      <c r="G40" s="6"/>
      <c r="H40" s="6">
        <f t="shared" si="1"/>
        <v>1512</v>
      </c>
      <c r="I40" s="7"/>
    </row>
    <row r="41" ht="14.25" customHeight="1" spans="1:9">
      <c r="A41" s="4">
        <v>38</v>
      </c>
      <c r="B41" s="5" t="s">
        <v>110</v>
      </c>
      <c r="C41" s="5"/>
      <c r="D41" s="4" t="s">
        <v>92</v>
      </c>
      <c r="E41" s="6">
        <v>2</v>
      </c>
      <c r="F41" s="6">
        <v>3628.8</v>
      </c>
      <c r="G41" s="6"/>
      <c r="H41" s="6">
        <f t="shared" si="1"/>
        <v>7257.6</v>
      </c>
      <c r="I41" s="7"/>
    </row>
    <row r="42" spans="1:9">
      <c r="A42" s="4">
        <v>39</v>
      </c>
      <c r="B42" s="5" t="s">
        <v>111</v>
      </c>
      <c r="C42" s="5"/>
      <c r="D42" s="4" t="s">
        <v>90</v>
      </c>
      <c r="E42" s="6">
        <v>12</v>
      </c>
      <c r="F42" s="6">
        <v>144.7</v>
      </c>
      <c r="G42" s="6"/>
      <c r="H42" s="6">
        <f t="shared" si="1"/>
        <v>1736.4</v>
      </c>
      <c r="I42" s="7"/>
    </row>
    <row r="43" spans="1:9">
      <c r="A43" s="4">
        <v>40</v>
      </c>
      <c r="B43" s="5" t="s">
        <v>112</v>
      </c>
      <c r="C43" s="5"/>
      <c r="D43" s="4" t="s">
        <v>113</v>
      </c>
      <c r="E43" s="6">
        <v>50</v>
      </c>
      <c r="F43" s="6">
        <v>78.3</v>
      </c>
      <c r="G43" s="6"/>
      <c r="H43" s="6">
        <f t="shared" si="1"/>
        <v>3915</v>
      </c>
      <c r="I43" s="7"/>
    </row>
    <row r="44" spans="1:9">
      <c r="A44" s="4">
        <v>41</v>
      </c>
      <c r="B44" s="5" t="s">
        <v>114</v>
      </c>
      <c r="C44" s="5"/>
      <c r="D44" s="4" t="s">
        <v>113</v>
      </c>
      <c r="E44" s="6">
        <f>18+23</f>
        <v>41</v>
      </c>
      <c r="F44" s="6">
        <v>73.35</v>
      </c>
      <c r="G44" s="6"/>
      <c r="H44" s="6">
        <f t="shared" si="1"/>
        <v>3007.35</v>
      </c>
      <c r="I44" s="7"/>
    </row>
    <row r="45" spans="1:9">
      <c r="A45" s="4">
        <v>42</v>
      </c>
      <c r="B45" s="5" t="s">
        <v>115</v>
      </c>
      <c r="C45" s="5"/>
      <c r="D45" s="4" t="s">
        <v>113</v>
      </c>
      <c r="E45" s="6">
        <v>43</v>
      </c>
      <c r="F45" s="6">
        <v>59.47</v>
      </c>
      <c r="G45" s="6"/>
      <c r="H45" s="6">
        <f t="shared" si="1"/>
        <v>2557.21</v>
      </c>
      <c r="I45" s="7"/>
    </row>
    <row r="46" spans="1:9">
      <c r="A46" s="4">
        <v>43</v>
      </c>
      <c r="B46" s="5" t="s">
        <v>116</v>
      </c>
      <c r="C46" s="5"/>
      <c r="D46" s="4" t="s">
        <v>113</v>
      </c>
      <c r="E46" s="6">
        <v>46</v>
      </c>
      <c r="F46" s="6">
        <v>73.35</v>
      </c>
      <c r="G46" s="6"/>
      <c r="H46" s="6">
        <f t="shared" si="1"/>
        <v>3374.1</v>
      </c>
      <c r="I46" s="7"/>
    </row>
    <row r="47" spans="1:9">
      <c r="A47" s="4">
        <v>44</v>
      </c>
      <c r="B47" s="5" t="s">
        <v>117</v>
      </c>
      <c r="C47" s="5"/>
      <c r="D47" s="4" t="s">
        <v>118</v>
      </c>
      <c r="E47" s="6">
        <v>5</v>
      </c>
      <c r="F47" s="6">
        <v>250.06</v>
      </c>
      <c r="G47" s="6"/>
      <c r="H47" s="6">
        <f t="shared" si="1"/>
        <v>1250.3</v>
      </c>
      <c r="I47" s="7"/>
    </row>
    <row r="48" spans="1:9">
      <c r="A48" s="4">
        <v>45</v>
      </c>
      <c r="B48" s="5" t="s">
        <v>119</v>
      </c>
      <c r="C48" s="5"/>
      <c r="D48" s="4" t="s">
        <v>113</v>
      </c>
      <c r="E48" s="6">
        <f>154+166</f>
        <v>320</v>
      </c>
      <c r="F48" s="6">
        <v>64.42</v>
      </c>
      <c r="G48" s="6"/>
      <c r="H48" s="6">
        <f t="shared" si="1"/>
        <v>20614.4</v>
      </c>
      <c r="I48" s="7"/>
    </row>
    <row r="49" spans="1:9">
      <c r="A49" s="4">
        <v>46</v>
      </c>
      <c r="B49" s="5" t="s">
        <v>120</v>
      </c>
      <c r="C49" s="5"/>
      <c r="D49" s="4" t="s">
        <v>90</v>
      </c>
      <c r="E49" s="6">
        <f>18+23</f>
        <v>41</v>
      </c>
      <c r="F49" s="6">
        <v>168.49</v>
      </c>
      <c r="G49" s="6"/>
      <c r="H49" s="6">
        <f t="shared" si="1"/>
        <v>6908.09</v>
      </c>
      <c r="I49" s="7"/>
    </row>
    <row r="50" spans="1:9">
      <c r="A50" s="4">
        <v>47</v>
      </c>
      <c r="B50" s="5" t="s">
        <v>121</v>
      </c>
      <c r="C50" s="5"/>
      <c r="D50" s="4" t="s">
        <v>113</v>
      </c>
      <c r="E50" s="6">
        <f>31+32</f>
        <v>63</v>
      </c>
      <c r="F50" s="6">
        <v>23.04</v>
      </c>
      <c r="G50" s="6"/>
      <c r="H50" s="6">
        <f t="shared" si="1"/>
        <v>1451.52</v>
      </c>
      <c r="I50" s="7"/>
    </row>
    <row r="51" spans="1:9">
      <c r="A51" s="4">
        <v>48</v>
      </c>
      <c r="B51" s="5" t="s">
        <v>122</v>
      </c>
      <c r="C51" s="5"/>
      <c r="D51" s="4" t="s">
        <v>113</v>
      </c>
      <c r="E51" s="6">
        <v>20</v>
      </c>
      <c r="F51" s="6">
        <v>31.36</v>
      </c>
      <c r="G51" s="6"/>
      <c r="H51" s="6">
        <f t="shared" si="1"/>
        <v>627.2</v>
      </c>
      <c r="I51" s="7"/>
    </row>
    <row r="52" spans="1:9">
      <c r="A52" s="4">
        <v>49</v>
      </c>
      <c r="B52" s="5" t="s">
        <v>18</v>
      </c>
      <c r="C52" s="5"/>
      <c r="D52" s="4" t="s">
        <v>19</v>
      </c>
      <c r="E52" s="6">
        <f>24.52+24.48</f>
        <v>49</v>
      </c>
      <c r="F52" s="6">
        <v>0.38</v>
      </c>
      <c r="G52" s="6"/>
      <c r="H52" s="6">
        <f t="shared" si="1"/>
        <v>18.62</v>
      </c>
      <c r="I52" s="7"/>
    </row>
    <row r="53" spans="1:9">
      <c r="A53" s="4">
        <v>50</v>
      </c>
      <c r="B53" s="5" t="s">
        <v>22</v>
      </c>
      <c r="C53" s="5"/>
      <c r="D53" s="4" t="s">
        <v>23</v>
      </c>
      <c r="E53" s="6">
        <v>0.14</v>
      </c>
      <c r="F53" s="6">
        <v>68.32</v>
      </c>
      <c r="G53" s="6"/>
      <c r="H53" s="6">
        <f t="shared" si="1"/>
        <v>9.56</v>
      </c>
      <c r="I53" s="7"/>
    </row>
    <row r="54" spans="1:9">
      <c r="A54" s="4">
        <v>51</v>
      </c>
      <c r="B54" s="5" t="s">
        <v>123</v>
      </c>
      <c r="C54" s="5"/>
      <c r="D54" s="4" t="s">
        <v>19</v>
      </c>
      <c r="E54" s="6">
        <f>102.3+102.12</f>
        <v>204.42</v>
      </c>
      <c r="F54" s="6">
        <v>4.04</v>
      </c>
      <c r="G54" s="6"/>
      <c r="H54" s="6">
        <f t="shared" si="1"/>
        <v>825.86</v>
      </c>
      <c r="I54" s="7"/>
    </row>
    <row r="55" spans="1:9">
      <c r="A55" s="4">
        <v>52</v>
      </c>
      <c r="B55" s="5" t="s">
        <v>124</v>
      </c>
      <c r="C55" s="5"/>
      <c r="D55" s="4" t="s">
        <v>19</v>
      </c>
      <c r="E55" s="6">
        <f>176.24+135.26</f>
        <v>311.5</v>
      </c>
      <c r="F55" s="6">
        <v>18.77</v>
      </c>
      <c r="G55" s="6"/>
      <c r="H55" s="6">
        <f t="shared" si="1"/>
        <v>5846.86</v>
      </c>
      <c r="I55" s="7"/>
    </row>
    <row r="56" spans="1:9">
      <c r="A56" s="4">
        <v>53</v>
      </c>
      <c r="B56" s="5" t="s">
        <v>125</v>
      </c>
      <c r="C56" s="5"/>
      <c r="D56" s="4" t="s">
        <v>39</v>
      </c>
      <c r="E56" s="6">
        <f>316.01+306.42</f>
        <v>622.43</v>
      </c>
      <c r="F56" s="6">
        <v>94</v>
      </c>
      <c r="G56" s="6"/>
      <c r="H56" s="6">
        <f t="shared" si="1"/>
        <v>58508.42</v>
      </c>
      <c r="I56" s="7"/>
    </row>
    <row r="57" spans="1:9">
      <c r="A57" s="4">
        <v>54</v>
      </c>
      <c r="B57" s="5" t="s">
        <v>126</v>
      </c>
      <c r="C57" s="5"/>
      <c r="D57" s="4" t="s">
        <v>39</v>
      </c>
      <c r="E57" s="6">
        <f>794.37+492.54</f>
        <v>1286.91</v>
      </c>
      <c r="F57" s="6">
        <v>34.66</v>
      </c>
      <c r="G57" s="6"/>
      <c r="H57" s="6">
        <f t="shared" si="1"/>
        <v>44604.3</v>
      </c>
      <c r="I57" s="7"/>
    </row>
    <row r="58" spans="1:9">
      <c r="A58" s="4">
        <v>55</v>
      </c>
      <c r="B58" s="5" t="s">
        <v>127</v>
      </c>
      <c r="C58" s="5"/>
      <c r="D58" s="4" t="s">
        <v>90</v>
      </c>
      <c r="E58" s="6">
        <v>2</v>
      </c>
      <c r="F58" s="6">
        <v>59.47</v>
      </c>
      <c r="G58" s="6"/>
      <c r="H58" s="6">
        <f t="shared" si="1"/>
        <v>118.94</v>
      </c>
      <c r="I58" s="7"/>
    </row>
    <row r="59" spans="1:9">
      <c r="A59" s="4">
        <v>56</v>
      </c>
      <c r="B59" s="5" t="s">
        <v>128</v>
      </c>
      <c r="C59" s="5"/>
      <c r="D59" s="4" t="s">
        <v>90</v>
      </c>
      <c r="E59" s="6">
        <f>32+27</f>
        <v>59</v>
      </c>
      <c r="F59" s="6">
        <v>174.44</v>
      </c>
      <c r="G59" s="6"/>
      <c r="H59" s="6">
        <f t="shared" si="1"/>
        <v>10291.96</v>
      </c>
      <c r="I59" s="7"/>
    </row>
    <row r="60" spans="1:9">
      <c r="A60" s="4">
        <v>57</v>
      </c>
      <c r="B60" s="5" t="s">
        <v>129</v>
      </c>
      <c r="C60" s="5"/>
      <c r="D60" s="4" t="s">
        <v>90</v>
      </c>
      <c r="E60" s="6">
        <v>4</v>
      </c>
      <c r="F60" s="6">
        <v>27.75</v>
      </c>
      <c r="G60" s="6"/>
      <c r="H60" s="6">
        <f t="shared" si="1"/>
        <v>111</v>
      </c>
      <c r="I60" s="7"/>
    </row>
    <row r="61" spans="1:9">
      <c r="A61" s="4">
        <v>58</v>
      </c>
      <c r="B61" s="5" t="s">
        <v>130</v>
      </c>
      <c r="C61" s="5"/>
      <c r="D61" s="4" t="s">
        <v>90</v>
      </c>
      <c r="E61" s="6">
        <f>62+60</f>
        <v>122</v>
      </c>
      <c r="F61" s="6">
        <v>97.59</v>
      </c>
      <c r="G61" s="6"/>
      <c r="H61" s="6">
        <f t="shared" si="1"/>
        <v>11905.98</v>
      </c>
      <c r="I61" s="7"/>
    </row>
    <row r="62" spans="1:9">
      <c r="A62" s="4">
        <v>59</v>
      </c>
      <c r="B62" s="5" t="s">
        <v>131</v>
      </c>
      <c r="C62" s="5"/>
      <c r="D62" s="4" t="s">
        <v>69</v>
      </c>
      <c r="E62" s="6">
        <f>49+52</f>
        <v>101</v>
      </c>
      <c r="F62" s="6">
        <v>682.08</v>
      </c>
      <c r="G62" s="6"/>
      <c r="H62" s="6">
        <f t="shared" si="1"/>
        <v>68890.08</v>
      </c>
      <c r="I62" s="7"/>
    </row>
    <row r="63" spans="1:9">
      <c r="A63" s="4">
        <v>60</v>
      </c>
      <c r="B63" s="5" t="s">
        <v>132</v>
      </c>
      <c r="C63" s="5"/>
      <c r="D63" s="4" t="s">
        <v>90</v>
      </c>
      <c r="E63" s="6">
        <v>30</v>
      </c>
      <c r="F63" s="6">
        <v>43.68</v>
      </c>
      <c r="G63" s="6"/>
      <c r="H63" s="6">
        <f t="shared" si="1"/>
        <v>1310.4</v>
      </c>
      <c r="I63" s="7"/>
    </row>
    <row r="64" spans="1:9">
      <c r="A64" s="4">
        <v>61</v>
      </c>
      <c r="B64" s="5" t="s">
        <v>133</v>
      </c>
      <c r="C64" s="5"/>
      <c r="D64" s="4" t="s">
        <v>90</v>
      </c>
      <c r="E64" s="6">
        <v>7</v>
      </c>
      <c r="F64" s="6">
        <v>24.74</v>
      </c>
      <c r="G64" s="6"/>
      <c r="H64" s="6">
        <f t="shared" si="1"/>
        <v>173.18</v>
      </c>
      <c r="I64" s="7"/>
    </row>
    <row r="65" spans="1:9">
      <c r="A65" s="4">
        <v>62</v>
      </c>
      <c r="B65" s="5" t="s">
        <v>134</v>
      </c>
      <c r="C65" s="5"/>
      <c r="D65" s="4" t="s">
        <v>90</v>
      </c>
      <c r="E65" s="6">
        <v>6</v>
      </c>
      <c r="F65" s="6">
        <v>24.48</v>
      </c>
      <c r="G65" s="6"/>
      <c r="H65" s="6">
        <f t="shared" si="1"/>
        <v>146.88</v>
      </c>
      <c r="I65" s="7"/>
    </row>
    <row r="66" spans="1:9">
      <c r="A66" s="4">
        <v>63</v>
      </c>
      <c r="B66" s="5" t="s">
        <v>135</v>
      </c>
      <c r="C66" s="5"/>
      <c r="D66" s="4" t="s">
        <v>90</v>
      </c>
      <c r="E66" s="6">
        <v>2</v>
      </c>
      <c r="F66" s="6">
        <v>57.1</v>
      </c>
      <c r="G66" s="6"/>
      <c r="H66" s="6">
        <f t="shared" si="1"/>
        <v>114.2</v>
      </c>
      <c r="I66" s="7"/>
    </row>
    <row r="67" spans="1:9">
      <c r="A67" s="4">
        <v>64</v>
      </c>
      <c r="B67" s="5" t="s">
        <v>136</v>
      </c>
      <c r="C67" s="5"/>
      <c r="D67" s="4" t="s">
        <v>69</v>
      </c>
      <c r="E67" s="6">
        <v>24</v>
      </c>
      <c r="F67" s="6">
        <v>44.59</v>
      </c>
      <c r="G67" s="6"/>
      <c r="H67" s="6">
        <f t="shared" si="1"/>
        <v>1070.16</v>
      </c>
      <c r="I67" s="7"/>
    </row>
    <row r="68" spans="1:9">
      <c r="A68" s="4">
        <v>65</v>
      </c>
      <c r="B68" s="5" t="s">
        <v>137</v>
      </c>
      <c r="C68" s="5"/>
      <c r="D68" s="4" t="s">
        <v>39</v>
      </c>
      <c r="E68" s="6">
        <f>2.87+1.16</f>
        <v>4.03</v>
      </c>
      <c r="F68" s="6">
        <v>20.72</v>
      </c>
      <c r="G68" s="6"/>
      <c r="H68" s="6">
        <f t="shared" ref="H68:H112" si="2">ROUND(F68*E68,2)</f>
        <v>83.5</v>
      </c>
      <c r="I68" s="7"/>
    </row>
    <row r="69" spans="1:9">
      <c r="A69" s="4">
        <v>66</v>
      </c>
      <c r="B69" s="5" t="s">
        <v>138</v>
      </c>
      <c r="C69" s="5"/>
      <c r="D69" s="4" t="s">
        <v>39</v>
      </c>
      <c r="E69" s="6">
        <f>2.23+4.42</f>
        <v>6.65</v>
      </c>
      <c r="F69" s="6">
        <v>12.36</v>
      </c>
      <c r="G69" s="6"/>
      <c r="H69" s="6">
        <f t="shared" si="2"/>
        <v>82.19</v>
      </c>
      <c r="I69" s="7"/>
    </row>
    <row r="70" spans="1:9">
      <c r="A70" s="4">
        <v>67</v>
      </c>
      <c r="B70" s="5" t="s">
        <v>139</v>
      </c>
      <c r="C70" s="5"/>
      <c r="D70" s="4" t="s">
        <v>39</v>
      </c>
      <c r="E70" s="6">
        <f>17.6+7.23</f>
        <v>24.83</v>
      </c>
      <c r="F70" s="6">
        <v>4.84</v>
      </c>
      <c r="G70" s="6"/>
      <c r="H70" s="6">
        <f t="shared" si="2"/>
        <v>120.18</v>
      </c>
      <c r="I70" s="7"/>
    </row>
    <row r="71" spans="1:9">
      <c r="A71" s="4">
        <v>68</v>
      </c>
      <c r="B71" s="5" t="s">
        <v>140</v>
      </c>
      <c r="C71" s="5"/>
      <c r="D71" s="4" t="s">
        <v>39</v>
      </c>
      <c r="E71" s="6">
        <f>7.13+6.14</f>
        <v>13.27</v>
      </c>
      <c r="F71" s="6">
        <v>8.44</v>
      </c>
      <c r="G71" s="6"/>
      <c r="H71" s="6">
        <f t="shared" si="2"/>
        <v>112</v>
      </c>
      <c r="I71" s="7"/>
    </row>
    <row r="72" spans="1:9">
      <c r="A72" s="4">
        <v>69</v>
      </c>
      <c r="B72" s="5" t="s">
        <v>141</v>
      </c>
      <c r="C72" s="5"/>
      <c r="D72" s="4" t="s">
        <v>39</v>
      </c>
      <c r="E72" s="6">
        <f>16.98+120.86+4.64</f>
        <v>142.48</v>
      </c>
      <c r="F72" s="6">
        <v>8.23</v>
      </c>
      <c r="G72" s="6"/>
      <c r="H72" s="6">
        <f t="shared" si="2"/>
        <v>1172.61</v>
      </c>
      <c r="I72" s="7"/>
    </row>
    <row r="73" spans="1:9">
      <c r="A73" s="4">
        <v>70</v>
      </c>
      <c r="B73" s="5" t="s">
        <v>142</v>
      </c>
      <c r="C73" s="5"/>
      <c r="D73" s="4" t="s">
        <v>39</v>
      </c>
      <c r="E73" s="6">
        <f>2.85+3.74+4.41</f>
        <v>11</v>
      </c>
      <c r="F73" s="6">
        <v>36.28</v>
      </c>
      <c r="G73" s="6"/>
      <c r="H73" s="6">
        <f t="shared" si="2"/>
        <v>399.08</v>
      </c>
      <c r="I73" s="7"/>
    </row>
    <row r="74" spans="1:9">
      <c r="A74" s="4">
        <v>71</v>
      </c>
      <c r="B74" s="5" t="s">
        <v>143</v>
      </c>
      <c r="C74" s="5"/>
      <c r="D74" s="4" t="s">
        <v>39</v>
      </c>
      <c r="E74" s="6">
        <f>5.75+22.52+34.79</f>
        <v>63.06</v>
      </c>
      <c r="F74" s="6">
        <v>19.47</v>
      </c>
      <c r="G74" s="6"/>
      <c r="H74" s="6">
        <f t="shared" si="2"/>
        <v>1227.78</v>
      </c>
      <c r="I74" s="7"/>
    </row>
    <row r="75" spans="1:9">
      <c r="A75" s="4">
        <v>72</v>
      </c>
      <c r="B75" s="5" t="s">
        <v>144</v>
      </c>
      <c r="C75" s="5"/>
      <c r="D75" s="4" t="s">
        <v>39</v>
      </c>
      <c r="E75" s="6">
        <f>154.81+83.2</f>
        <v>238.01</v>
      </c>
      <c r="F75" s="6">
        <v>39.37</v>
      </c>
      <c r="G75" s="6"/>
      <c r="H75" s="6">
        <f t="shared" si="2"/>
        <v>9370.45</v>
      </c>
      <c r="I75" s="7"/>
    </row>
    <row r="76" spans="1:9">
      <c r="A76" s="4">
        <v>73</v>
      </c>
      <c r="B76" s="5" t="s">
        <v>145</v>
      </c>
      <c r="C76" s="5"/>
      <c r="D76" s="4" t="s">
        <v>39</v>
      </c>
      <c r="E76" s="6">
        <f>73.1+22.69</f>
        <v>95.79</v>
      </c>
      <c r="F76" s="6">
        <v>52.49</v>
      </c>
      <c r="G76" s="6"/>
      <c r="H76" s="6">
        <f t="shared" si="2"/>
        <v>5028.02</v>
      </c>
      <c r="I76" s="7"/>
    </row>
    <row r="77" spans="1:9">
      <c r="A77" s="4">
        <v>74</v>
      </c>
      <c r="B77" s="5" t="s">
        <v>146</v>
      </c>
      <c r="C77" s="5"/>
      <c r="D77" s="4" t="s">
        <v>90</v>
      </c>
      <c r="E77" s="6">
        <v>4</v>
      </c>
      <c r="F77" s="6">
        <v>119.48</v>
      </c>
      <c r="G77" s="6"/>
      <c r="H77" s="6">
        <f t="shared" si="2"/>
        <v>477.92</v>
      </c>
      <c r="I77" s="7"/>
    </row>
    <row r="78" spans="1:9">
      <c r="A78" s="4">
        <v>75</v>
      </c>
      <c r="B78" s="5" t="s">
        <v>147</v>
      </c>
      <c r="C78" s="5"/>
      <c r="D78" s="4" t="s">
        <v>90</v>
      </c>
      <c r="E78" s="6">
        <f>2+4</f>
        <v>6</v>
      </c>
      <c r="F78" s="6">
        <v>82.67</v>
      </c>
      <c r="G78" s="6"/>
      <c r="H78" s="6">
        <f t="shared" si="2"/>
        <v>496.02</v>
      </c>
      <c r="I78" s="7"/>
    </row>
    <row r="79" spans="1:9">
      <c r="A79" s="4">
        <v>76</v>
      </c>
      <c r="B79" s="5" t="s">
        <v>148</v>
      </c>
      <c r="C79" s="5"/>
      <c r="D79" s="4" t="s">
        <v>90</v>
      </c>
      <c r="E79" s="6">
        <v>2</v>
      </c>
      <c r="F79" s="6">
        <v>66.61</v>
      </c>
      <c r="G79" s="6"/>
      <c r="H79" s="6">
        <f t="shared" si="2"/>
        <v>133.22</v>
      </c>
      <c r="I79" s="7"/>
    </row>
    <row r="80" spans="1:9">
      <c r="A80" s="4">
        <v>77</v>
      </c>
      <c r="B80" s="5" t="s">
        <v>149</v>
      </c>
      <c r="C80" s="5"/>
      <c r="D80" s="4" t="s">
        <v>90</v>
      </c>
      <c r="E80" s="6">
        <v>2</v>
      </c>
      <c r="F80" s="6">
        <v>291.65</v>
      </c>
      <c r="G80" s="6"/>
      <c r="H80" s="6">
        <f t="shared" si="2"/>
        <v>583.3</v>
      </c>
      <c r="I80" s="7"/>
    </row>
    <row r="81" spans="1:9">
      <c r="A81" s="4">
        <v>78</v>
      </c>
      <c r="B81" s="5" t="s">
        <v>150</v>
      </c>
      <c r="C81" s="5"/>
      <c r="D81" s="4" t="s">
        <v>90</v>
      </c>
      <c r="E81" s="6">
        <v>24</v>
      </c>
      <c r="F81" s="6">
        <v>425.6</v>
      </c>
      <c r="G81" s="6"/>
      <c r="H81" s="6">
        <f t="shared" si="2"/>
        <v>10214.4</v>
      </c>
      <c r="I81" s="7"/>
    </row>
    <row r="82" spans="1:9">
      <c r="A82" s="4">
        <v>79</v>
      </c>
      <c r="B82" s="5" t="s">
        <v>151</v>
      </c>
      <c r="C82" s="5"/>
      <c r="D82" s="4" t="s">
        <v>69</v>
      </c>
      <c r="E82" s="6">
        <v>6</v>
      </c>
      <c r="F82" s="6">
        <v>257.7</v>
      </c>
      <c r="G82" s="6"/>
      <c r="H82" s="6">
        <f t="shared" si="2"/>
        <v>1546.2</v>
      </c>
      <c r="I82" s="7"/>
    </row>
    <row r="83" spans="1:9">
      <c r="A83" s="4">
        <v>80</v>
      </c>
      <c r="B83" s="5" t="s">
        <v>152</v>
      </c>
      <c r="C83" s="5"/>
      <c r="D83" s="4" t="s">
        <v>90</v>
      </c>
      <c r="E83" s="6">
        <v>7</v>
      </c>
      <c r="F83" s="6">
        <v>27.75</v>
      </c>
      <c r="G83" s="6"/>
      <c r="H83" s="6">
        <f t="shared" si="2"/>
        <v>194.25</v>
      </c>
      <c r="I83" s="7"/>
    </row>
    <row r="84" spans="1:9">
      <c r="A84" s="4">
        <v>81</v>
      </c>
      <c r="B84" s="5" t="s">
        <v>153</v>
      </c>
      <c r="C84" s="5"/>
      <c r="D84" s="4" t="s">
        <v>90</v>
      </c>
      <c r="E84" s="6">
        <v>4</v>
      </c>
      <c r="F84" s="6">
        <v>89.6</v>
      </c>
      <c r="G84" s="6"/>
      <c r="H84" s="6">
        <f t="shared" si="2"/>
        <v>358.4</v>
      </c>
      <c r="I84" s="7"/>
    </row>
    <row r="85" spans="1:9">
      <c r="A85" s="4">
        <v>82</v>
      </c>
      <c r="B85" s="5" t="s">
        <v>154</v>
      </c>
      <c r="C85" s="5"/>
      <c r="D85" s="4" t="s">
        <v>90</v>
      </c>
      <c r="E85" s="6">
        <v>2</v>
      </c>
      <c r="F85" s="6">
        <v>112</v>
      </c>
      <c r="G85" s="6"/>
      <c r="H85" s="6">
        <f t="shared" si="2"/>
        <v>224</v>
      </c>
      <c r="I85" s="7"/>
    </row>
    <row r="86" spans="1:9">
      <c r="A86" s="4">
        <v>83</v>
      </c>
      <c r="B86" s="5" t="s">
        <v>155</v>
      </c>
      <c r="C86" s="5"/>
      <c r="D86" s="4" t="s">
        <v>90</v>
      </c>
      <c r="E86" s="6">
        <v>1</v>
      </c>
      <c r="F86" s="6">
        <v>247.79</v>
      </c>
      <c r="G86" s="6"/>
      <c r="H86" s="6">
        <f t="shared" si="2"/>
        <v>247.79</v>
      </c>
      <c r="I86" s="7"/>
    </row>
    <row r="87" spans="1:9">
      <c r="A87" s="4">
        <v>84</v>
      </c>
      <c r="B87" s="5" t="s">
        <v>156</v>
      </c>
      <c r="C87" s="5"/>
      <c r="D87" s="4" t="s">
        <v>90</v>
      </c>
      <c r="E87" s="6">
        <v>2</v>
      </c>
      <c r="F87" s="6">
        <v>178.4</v>
      </c>
      <c r="G87" s="6"/>
      <c r="H87" s="6">
        <f t="shared" si="2"/>
        <v>356.8</v>
      </c>
      <c r="I87" s="7"/>
    </row>
    <row r="88" spans="1:9">
      <c r="A88" s="4">
        <v>85</v>
      </c>
      <c r="B88" s="5" t="s">
        <v>157</v>
      </c>
      <c r="C88" s="5"/>
      <c r="D88" s="4" t="s">
        <v>90</v>
      </c>
      <c r="E88" s="6">
        <v>1</v>
      </c>
      <c r="F88" s="6">
        <v>785.49</v>
      </c>
      <c r="G88" s="6"/>
      <c r="H88" s="6">
        <f t="shared" si="2"/>
        <v>785.49</v>
      </c>
      <c r="I88" s="7"/>
    </row>
    <row r="89" spans="1:9">
      <c r="A89" s="4">
        <v>86</v>
      </c>
      <c r="B89" s="5" t="s">
        <v>158</v>
      </c>
      <c r="C89" s="5"/>
      <c r="D89" s="4" t="s">
        <v>39</v>
      </c>
      <c r="E89" s="6">
        <v>17.76</v>
      </c>
      <c r="F89" s="6">
        <v>95.16</v>
      </c>
      <c r="G89" s="6"/>
      <c r="H89" s="6">
        <f t="shared" si="2"/>
        <v>1690.04</v>
      </c>
      <c r="I89" s="7"/>
    </row>
    <row r="90" spans="1:9">
      <c r="A90" s="4">
        <v>87</v>
      </c>
      <c r="B90" s="5" t="s">
        <v>159</v>
      </c>
      <c r="C90" s="5"/>
      <c r="D90" s="4" t="s">
        <v>92</v>
      </c>
      <c r="E90" s="6">
        <v>1</v>
      </c>
      <c r="F90" s="6">
        <v>2464</v>
      </c>
      <c r="G90" s="6"/>
      <c r="H90" s="6">
        <f t="shared" si="2"/>
        <v>2464</v>
      </c>
      <c r="I90" s="7"/>
    </row>
    <row r="91" spans="1:9">
      <c r="A91" s="4">
        <v>88</v>
      </c>
      <c r="B91" s="5" t="s">
        <v>160</v>
      </c>
      <c r="C91" s="5"/>
      <c r="D91" s="4" t="s">
        <v>92</v>
      </c>
      <c r="E91" s="6">
        <v>1</v>
      </c>
      <c r="F91" s="6">
        <v>4838.4</v>
      </c>
      <c r="G91" s="6"/>
      <c r="H91" s="6">
        <f t="shared" si="2"/>
        <v>4838.4</v>
      </c>
      <c r="I91" s="7"/>
    </row>
    <row r="92" spans="1:9">
      <c r="A92" s="4">
        <v>89</v>
      </c>
      <c r="B92" s="5" t="s">
        <v>161</v>
      </c>
      <c r="C92" s="5"/>
      <c r="D92" s="4" t="s">
        <v>92</v>
      </c>
      <c r="E92" s="6">
        <v>2</v>
      </c>
      <c r="F92" s="6">
        <v>4477.76</v>
      </c>
      <c r="G92" s="6"/>
      <c r="H92" s="6">
        <f t="shared" si="2"/>
        <v>8955.52</v>
      </c>
      <c r="I92" s="7"/>
    </row>
    <row r="93" spans="1:9">
      <c r="A93" s="4">
        <v>90</v>
      </c>
      <c r="B93" s="5" t="s">
        <v>162</v>
      </c>
      <c r="C93" s="5"/>
      <c r="D93" s="4" t="s">
        <v>92</v>
      </c>
      <c r="E93" s="6">
        <v>1</v>
      </c>
      <c r="F93" s="6">
        <v>4256</v>
      </c>
      <c r="G93" s="6"/>
      <c r="H93" s="6">
        <f t="shared" si="2"/>
        <v>4256</v>
      </c>
      <c r="I93" s="7"/>
    </row>
    <row r="94" spans="1:9">
      <c r="A94" s="4">
        <v>91</v>
      </c>
      <c r="B94" s="5" t="s">
        <v>163</v>
      </c>
      <c r="C94" s="5"/>
      <c r="D94" s="4" t="s">
        <v>92</v>
      </c>
      <c r="E94" s="6">
        <v>2</v>
      </c>
      <c r="F94" s="6">
        <v>3458.56</v>
      </c>
      <c r="G94" s="6"/>
      <c r="H94" s="6">
        <f t="shared" si="2"/>
        <v>6917.12</v>
      </c>
      <c r="I94" s="7"/>
    </row>
    <row r="95" spans="1:9">
      <c r="A95" s="4">
        <v>92</v>
      </c>
      <c r="B95" s="5" t="s">
        <v>164</v>
      </c>
      <c r="C95" s="5"/>
      <c r="D95" s="4" t="s">
        <v>92</v>
      </c>
      <c r="E95" s="6">
        <v>1</v>
      </c>
      <c r="F95" s="6">
        <v>3920</v>
      </c>
      <c r="G95" s="6"/>
      <c r="H95" s="6">
        <f t="shared" si="2"/>
        <v>3920</v>
      </c>
      <c r="I95" s="7"/>
    </row>
    <row r="96" spans="1:9">
      <c r="A96" s="4">
        <v>93</v>
      </c>
      <c r="B96" s="5" t="s">
        <v>165</v>
      </c>
      <c r="C96" s="5"/>
      <c r="D96" s="4" t="s">
        <v>92</v>
      </c>
      <c r="E96" s="6">
        <v>1</v>
      </c>
      <c r="F96" s="6">
        <v>3584</v>
      </c>
      <c r="G96" s="6"/>
      <c r="H96" s="6">
        <f t="shared" si="2"/>
        <v>3584</v>
      </c>
      <c r="I96" s="7"/>
    </row>
    <row r="97" spans="1:9">
      <c r="A97" s="4">
        <v>94</v>
      </c>
      <c r="B97" s="5" t="s">
        <v>166</v>
      </c>
      <c r="C97" s="5"/>
      <c r="D97" s="4" t="s">
        <v>92</v>
      </c>
      <c r="E97" s="6">
        <v>1</v>
      </c>
      <c r="F97" s="6">
        <v>5376</v>
      </c>
      <c r="G97" s="6"/>
      <c r="H97" s="6">
        <f t="shared" si="2"/>
        <v>5376</v>
      </c>
      <c r="I97" s="7"/>
    </row>
    <row r="98" spans="1:9">
      <c r="A98" s="4">
        <v>95</v>
      </c>
      <c r="B98" s="5" t="s">
        <v>167</v>
      </c>
      <c r="C98" s="5"/>
      <c r="D98" s="4" t="s">
        <v>92</v>
      </c>
      <c r="E98" s="6">
        <v>1</v>
      </c>
      <c r="F98" s="6">
        <v>2240</v>
      </c>
      <c r="G98" s="6"/>
      <c r="H98" s="6">
        <f t="shared" si="2"/>
        <v>2240</v>
      </c>
      <c r="I98" s="7"/>
    </row>
    <row r="99" spans="1:9">
      <c r="A99" s="4">
        <v>96</v>
      </c>
      <c r="B99" s="5" t="s">
        <v>168</v>
      </c>
      <c r="C99" s="5"/>
      <c r="D99" s="4" t="s">
        <v>113</v>
      </c>
      <c r="E99" s="6">
        <v>45</v>
      </c>
      <c r="F99" s="6">
        <v>73.35</v>
      </c>
      <c r="G99" s="6"/>
      <c r="H99" s="6">
        <f t="shared" si="2"/>
        <v>3300.75</v>
      </c>
      <c r="I99" s="7"/>
    </row>
    <row r="100" spans="1:9">
      <c r="A100" s="4">
        <v>97</v>
      </c>
      <c r="B100" s="5" t="s">
        <v>169</v>
      </c>
      <c r="C100" s="5"/>
      <c r="D100" s="4" t="s">
        <v>90</v>
      </c>
      <c r="E100" s="6">
        <v>1</v>
      </c>
      <c r="F100" s="6">
        <v>109.2</v>
      </c>
      <c r="G100" s="6"/>
      <c r="H100" s="6">
        <f t="shared" si="2"/>
        <v>109.2</v>
      </c>
      <c r="I100" s="7"/>
    </row>
    <row r="101" spans="1:9">
      <c r="A101" s="4">
        <v>98</v>
      </c>
      <c r="B101" s="5" t="s">
        <v>170</v>
      </c>
      <c r="C101" s="5"/>
      <c r="D101" s="4" t="s">
        <v>39</v>
      </c>
      <c r="E101" s="6">
        <v>10.55</v>
      </c>
      <c r="F101" s="6">
        <v>65.61</v>
      </c>
      <c r="G101" s="6"/>
      <c r="H101" s="6">
        <f t="shared" si="2"/>
        <v>692.19</v>
      </c>
      <c r="I101" s="7"/>
    </row>
    <row r="102" spans="1:9">
      <c r="A102" s="4">
        <v>99</v>
      </c>
      <c r="B102" s="5" t="s">
        <v>171</v>
      </c>
      <c r="C102" s="5"/>
      <c r="D102" s="4" t="s">
        <v>39</v>
      </c>
      <c r="E102" s="6">
        <v>83.51</v>
      </c>
      <c r="F102" s="6">
        <v>87.49</v>
      </c>
      <c r="G102" s="6"/>
      <c r="H102" s="6">
        <f t="shared" si="2"/>
        <v>7306.29</v>
      </c>
      <c r="I102" s="7"/>
    </row>
    <row r="103" spans="1:9">
      <c r="A103" s="4">
        <v>100</v>
      </c>
      <c r="B103" s="5" t="s">
        <v>172</v>
      </c>
      <c r="C103" s="5"/>
      <c r="D103" s="4" t="s">
        <v>90</v>
      </c>
      <c r="E103" s="6">
        <v>1</v>
      </c>
      <c r="F103" s="6">
        <v>168</v>
      </c>
      <c r="G103" s="6"/>
      <c r="H103" s="6">
        <f t="shared" si="2"/>
        <v>168</v>
      </c>
      <c r="I103" s="7"/>
    </row>
    <row r="104" spans="1:9">
      <c r="A104" s="4">
        <v>101</v>
      </c>
      <c r="B104" s="5" t="s">
        <v>173</v>
      </c>
      <c r="C104" s="5"/>
      <c r="D104" s="4" t="s">
        <v>90</v>
      </c>
      <c r="E104" s="6">
        <v>8</v>
      </c>
      <c r="F104" s="6">
        <v>120.48</v>
      </c>
      <c r="G104" s="6"/>
      <c r="H104" s="6">
        <f t="shared" si="2"/>
        <v>963.84</v>
      </c>
      <c r="I104" s="7"/>
    </row>
    <row r="105" spans="1:9">
      <c r="A105" s="4">
        <v>102</v>
      </c>
      <c r="B105" s="5" t="s">
        <v>174</v>
      </c>
      <c r="C105" s="5"/>
      <c r="D105" s="4" t="s">
        <v>90</v>
      </c>
      <c r="E105" s="6">
        <v>3</v>
      </c>
      <c r="F105" s="6">
        <v>291.65</v>
      </c>
      <c r="G105" s="6"/>
      <c r="H105" s="6">
        <f t="shared" si="2"/>
        <v>874.95</v>
      </c>
      <c r="I105" s="7"/>
    </row>
    <row r="106" spans="1:9">
      <c r="A106" s="4">
        <v>103</v>
      </c>
      <c r="B106" s="5" t="s">
        <v>175</v>
      </c>
      <c r="C106" s="5"/>
      <c r="D106" s="4" t="s">
        <v>90</v>
      </c>
      <c r="E106" s="6">
        <v>2</v>
      </c>
      <c r="F106" s="6">
        <v>475.75</v>
      </c>
      <c r="G106" s="6"/>
      <c r="H106" s="6">
        <f t="shared" si="2"/>
        <v>951.5</v>
      </c>
      <c r="I106" s="7"/>
    </row>
    <row r="107" spans="1:9">
      <c r="A107" s="4">
        <v>104</v>
      </c>
      <c r="B107" s="5" t="s">
        <v>176</v>
      </c>
      <c r="C107" s="5"/>
      <c r="D107" s="4" t="s">
        <v>90</v>
      </c>
      <c r="E107" s="6">
        <v>1</v>
      </c>
      <c r="F107" s="6">
        <v>386.55</v>
      </c>
      <c r="G107" s="6"/>
      <c r="H107" s="6">
        <f t="shared" si="2"/>
        <v>386.55</v>
      </c>
      <c r="I107" s="7"/>
    </row>
    <row r="108" spans="1:9">
      <c r="A108" s="4">
        <v>105</v>
      </c>
      <c r="B108" s="5" t="s">
        <v>177</v>
      </c>
      <c r="C108" s="5"/>
      <c r="D108" s="4" t="s">
        <v>90</v>
      </c>
      <c r="E108" s="6">
        <v>2</v>
      </c>
      <c r="F108" s="6">
        <v>145.7</v>
      </c>
      <c r="G108" s="6"/>
      <c r="H108" s="6">
        <f t="shared" si="2"/>
        <v>291.4</v>
      </c>
      <c r="I108" s="7"/>
    </row>
    <row r="109" spans="1:9">
      <c r="A109" s="4">
        <v>106</v>
      </c>
      <c r="B109" s="5" t="s">
        <v>178</v>
      </c>
      <c r="C109" s="5"/>
      <c r="D109" s="4" t="s">
        <v>90</v>
      </c>
      <c r="E109" s="6">
        <v>4</v>
      </c>
      <c r="F109" s="6">
        <v>56.49</v>
      </c>
      <c r="G109" s="6"/>
      <c r="H109" s="6">
        <f t="shared" si="2"/>
        <v>225.96</v>
      </c>
      <c r="I109" s="7"/>
    </row>
    <row r="110" spans="1:9">
      <c r="A110" s="4">
        <v>107</v>
      </c>
      <c r="B110" s="5" t="s">
        <v>179</v>
      </c>
      <c r="C110" s="5"/>
      <c r="D110" s="4" t="s">
        <v>90</v>
      </c>
      <c r="E110" s="6">
        <v>2</v>
      </c>
      <c r="F110" s="6">
        <v>451.92</v>
      </c>
      <c r="G110" s="6"/>
      <c r="H110" s="6">
        <f t="shared" si="2"/>
        <v>903.84</v>
      </c>
      <c r="I110" s="7"/>
    </row>
    <row r="111" spans="1:9">
      <c r="A111" s="4">
        <v>108</v>
      </c>
      <c r="B111" s="5" t="s">
        <v>180</v>
      </c>
      <c r="C111" s="5"/>
      <c r="D111" s="4" t="s">
        <v>90</v>
      </c>
      <c r="E111" s="6">
        <v>1</v>
      </c>
      <c r="F111" s="6">
        <v>356.81</v>
      </c>
      <c r="G111" s="6"/>
      <c r="H111" s="6">
        <f t="shared" si="2"/>
        <v>356.81</v>
      </c>
      <c r="I111" s="7"/>
    </row>
    <row r="112" spans="1:9">
      <c r="A112" s="4">
        <v>109</v>
      </c>
      <c r="B112" s="5" t="s">
        <v>181</v>
      </c>
      <c r="C112" s="5"/>
      <c r="D112" s="4" t="s">
        <v>90</v>
      </c>
      <c r="E112" s="6">
        <v>1</v>
      </c>
      <c r="F112" s="6">
        <v>1223.33</v>
      </c>
      <c r="G112" s="6"/>
      <c r="H112" s="6">
        <f t="shared" si="2"/>
        <v>1223.33</v>
      </c>
      <c r="I112" s="7"/>
    </row>
    <row r="113" spans="1:9">
      <c r="A113" s="8" t="s">
        <v>9</v>
      </c>
      <c r="B113" s="8"/>
      <c r="C113" s="8"/>
      <c r="D113" s="8"/>
      <c r="E113" s="7"/>
      <c r="F113" s="9"/>
      <c r="G113" s="10"/>
      <c r="H113" s="7">
        <f>SUM(H4:H112)</f>
        <v>711722.32</v>
      </c>
      <c r="I113" s="7"/>
    </row>
  </sheetData>
  <mergeCells count="225">
    <mergeCell ref="A1:H1"/>
    <mergeCell ref="A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  <mergeCell ref="B45:C45"/>
    <mergeCell ref="F45:G45"/>
    <mergeCell ref="B46:C46"/>
    <mergeCell ref="F46:G46"/>
    <mergeCell ref="B47:C47"/>
    <mergeCell ref="F47:G47"/>
    <mergeCell ref="B48:C48"/>
    <mergeCell ref="F48:G48"/>
    <mergeCell ref="B49:C49"/>
    <mergeCell ref="F49:G49"/>
    <mergeCell ref="B50:C50"/>
    <mergeCell ref="F50:G50"/>
    <mergeCell ref="B51:C51"/>
    <mergeCell ref="F51:G51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57:G57"/>
    <mergeCell ref="B58:C58"/>
    <mergeCell ref="F58:G58"/>
    <mergeCell ref="B59:C59"/>
    <mergeCell ref="F59:G59"/>
    <mergeCell ref="B60:C60"/>
    <mergeCell ref="F60:G60"/>
    <mergeCell ref="B61:C61"/>
    <mergeCell ref="F61:G61"/>
    <mergeCell ref="B62:C62"/>
    <mergeCell ref="F62:G62"/>
    <mergeCell ref="B63:C63"/>
    <mergeCell ref="F63:G63"/>
    <mergeCell ref="B64:C64"/>
    <mergeCell ref="F64:G64"/>
    <mergeCell ref="B65:C65"/>
    <mergeCell ref="F65:G65"/>
    <mergeCell ref="B66:C66"/>
    <mergeCell ref="F66:G66"/>
    <mergeCell ref="B67:C67"/>
    <mergeCell ref="F67:G67"/>
    <mergeCell ref="B68:C68"/>
    <mergeCell ref="F68:G68"/>
    <mergeCell ref="B69:C69"/>
    <mergeCell ref="F69:G69"/>
    <mergeCell ref="B70:C70"/>
    <mergeCell ref="F70:G70"/>
    <mergeCell ref="B71:C71"/>
    <mergeCell ref="F71:G71"/>
    <mergeCell ref="B72:C72"/>
    <mergeCell ref="F72:G72"/>
    <mergeCell ref="B73:C73"/>
    <mergeCell ref="F73:G73"/>
    <mergeCell ref="B74:C74"/>
    <mergeCell ref="F74:G74"/>
    <mergeCell ref="B75:C75"/>
    <mergeCell ref="F75:G75"/>
    <mergeCell ref="B76:C76"/>
    <mergeCell ref="F76:G76"/>
    <mergeCell ref="B77:C77"/>
    <mergeCell ref="F77:G77"/>
    <mergeCell ref="B78:C78"/>
    <mergeCell ref="F78:G78"/>
    <mergeCell ref="B79:C79"/>
    <mergeCell ref="F79:G79"/>
    <mergeCell ref="B80:C80"/>
    <mergeCell ref="F80:G80"/>
    <mergeCell ref="B81:C81"/>
    <mergeCell ref="F81:G81"/>
    <mergeCell ref="B82:C82"/>
    <mergeCell ref="F82:G82"/>
    <mergeCell ref="B83:C83"/>
    <mergeCell ref="F83:G83"/>
    <mergeCell ref="B84:C84"/>
    <mergeCell ref="F84:G84"/>
    <mergeCell ref="B85:C85"/>
    <mergeCell ref="F85:G85"/>
    <mergeCell ref="B86:C86"/>
    <mergeCell ref="F86:G86"/>
    <mergeCell ref="B87:C87"/>
    <mergeCell ref="F87:G87"/>
    <mergeCell ref="B88:C88"/>
    <mergeCell ref="F88:G88"/>
    <mergeCell ref="B89:C89"/>
    <mergeCell ref="F89:G89"/>
    <mergeCell ref="B90:C90"/>
    <mergeCell ref="F90:G90"/>
    <mergeCell ref="B91:C91"/>
    <mergeCell ref="F91:G91"/>
    <mergeCell ref="B92:C92"/>
    <mergeCell ref="F92:G92"/>
    <mergeCell ref="B93:C93"/>
    <mergeCell ref="F93:G93"/>
    <mergeCell ref="B94:C94"/>
    <mergeCell ref="F94:G94"/>
    <mergeCell ref="B95:C95"/>
    <mergeCell ref="F95:G95"/>
    <mergeCell ref="B96:C96"/>
    <mergeCell ref="F96:G96"/>
    <mergeCell ref="B97:C97"/>
    <mergeCell ref="F97:G97"/>
    <mergeCell ref="B98:C98"/>
    <mergeCell ref="F98:G98"/>
    <mergeCell ref="B99:C99"/>
    <mergeCell ref="F99:G99"/>
    <mergeCell ref="B100:C100"/>
    <mergeCell ref="F100:G100"/>
    <mergeCell ref="B101:C101"/>
    <mergeCell ref="F101:G101"/>
    <mergeCell ref="B102:C102"/>
    <mergeCell ref="F102:G102"/>
    <mergeCell ref="B103:C103"/>
    <mergeCell ref="F103:G103"/>
    <mergeCell ref="B104:C104"/>
    <mergeCell ref="F104:G104"/>
    <mergeCell ref="B105:C105"/>
    <mergeCell ref="F105:G105"/>
    <mergeCell ref="B106:C106"/>
    <mergeCell ref="F106:G106"/>
    <mergeCell ref="B107:C107"/>
    <mergeCell ref="F107:G107"/>
    <mergeCell ref="B108:C108"/>
    <mergeCell ref="F108:G108"/>
    <mergeCell ref="B109:C109"/>
    <mergeCell ref="F109:G109"/>
    <mergeCell ref="B110:C110"/>
    <mergeCell ref="F110:G110"/>
    <mergeCell ref="B111:C111"/>
    <mergeCell ref="F111:G111"/>
    <mergeCell ref="B112:C112"/>
    <mergeCell ref="F112:G112"/>
    <mergeCell ref="A113:D113"/>
    <mergeCell ref="F113:G113"/>
  </mergeCells>
  <printOptions horizontalCentered="1" gridLines="1"/>
  <pageMargins left="0.200694444444444" right="0.200694444444444" top="0.594444444444444" bottom="0" header="0.594444444444444" footer="0"/>
  <pageSetup paperSize="9" orientation="portrait" horizontalDpi="600"/>
  <headerFooter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苗薯采购直选清单汇总表</vt:lpstr>
      <vt:lpstr>土建装修材料</vt:lpstr>
      <vt:lpstr>水电材料、设备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胡桐</cp:lastModifiedBy>
  <dcterms:created xsi:type="dcterms:W3CDTF">2024-11-02T08:52:00Z</dcterms:created>
  <dcterms:modified xsi:type="dcterms:W3CDTF">2024-12-02T03:38:53Z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8F008C4CAFC04BD28F3FC37B9BADCD39_12</vt:lpwstr>
  </property>
  <property fmtid="{D5CDD505-2E9C-101B-9397-08002B2CF9AE}" pid="3" name="KSOProductBuildVer">
    <vt:lpwstr>2052-12.1.0.18912</vt:lpwstr>
  </property>
</Properties>
</file>